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7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8.xml" ContentType="application/vnd.openxmlformats-officedocument.drawingml.chart+xml"/>
  <Override PartName="/xl/theme/themeOverride1.xml" ContentType="application/vnd.openxmlformats-officedocument.themeOverride+xml"/>
  <Override PartName="/xl/drawings/drawing6.xml" ContentType="application/vnd.openxmlformats-officedocument.drawing+xml"/>
  <Override PartName="/xl/charts/chart9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0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11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2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3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4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5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6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7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8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9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f1c29ca72db4abe/IR-2 PLANTILLA AUTOMATIZADA/PLANTILLAS FTA  2023/PLANTILLA ANALISIS FINANCIERO/PLANTILLA NUEVA ANALISIS/"/>
    </mc:Choice>
  </mc:AlternateContent>
  <xr:revisionPtr revIDLastSave="296" documentId="8_{763A5E5B-B481-451D-9C96-181CF7455849}" xr6:coauthVersionLast="47" xr6:coauthVersionMax="47" xr10:uidLastSave="{A043882D-A776-4873-AB7A-A1383C6339E7}"/>
  <bookViews>
    <workbookView xWindow="-120" yWindow="-120" windowWidth="20730" windowHeight="11040" tabRatio="848" activeTab="1" xr2:uid="{00000000-000D-0000-FFFF-FFFF00000000}"/>
  </bookViews>
  <sheets>
    <sheet name="INICIO " sheetId="77" r:id="rId1"/>
    <sheet name="Datos" sheetId="75" r:id="rId2"/>
    <sheet name="Análisis" sheetId="74" r:id="rId3"/>
    <sheet name="Calc1" sheetId="56" state="hidden" r:id="rId4"/>
    <sheet name="Hoja1" sheetId="76" state="hidden" r:id="rId5"/>
    <sheet name="20Ratios" sheetId="61" r:id="rId6"/>
    <sheet name="Resumen Balance" sheetId="73" r:id="rId7"/>
    <sheet name="Resumen Ratios" sheetId="66" r:id="rId8"/>
  </sheets>
  <externalReferences>
    <externalReference r:id="rId9"/>
  </externalReferences>
  <definedNames>
    <definedName name="_xlnm._FilterDatabase" localSheetId="0" hidden="1">'INICIO '!$K$1:$K$478</definedName>
    <definedName name="ACTIVIDAD">#REF!</definedName>
    <definedName name="ACTIVOr1">'Resumen Balance'!$E$8:$G$17</definedName>
    <definedName name="analisisbalances">#REF!</definedName>
    <definedName name="añobalance">'Resumen Balance'!$I$6:$M$6</definedName>
    <definedName name="arribaa2">'20Ratios'!$A$3:$A$59</definedName>
    <definedName name="ARRIBAAR">Análisis!$A$3:$A$76</definedName>
    <definedName name="arribaDATOS">Datos!$A$6:$A$47</definedName>
    <definedName name="arribaR1">'Resumen Balance'!$A$3:$A$122</definedName>
    <definedName name="arribaR2">'Resumen Ratios'!$A$3:$A$134</definedName>
    <definedName name="balance">#REF!</definedName>
    <definedName name="balances">#REF!</definedName>
    <definedName name="circulante">#REF!</definedName>
    <definedName name="datosbalances">#REF!</definedName>
    <definedName name="FLUJOSCAJA">#REF!</definedName>
    <definedName name="fondomaniobra">#REF!</definedName>
    <definedName name="GARANTIA">#REF!</definedName>
    <definedName name="info1">#REF!</definedName>
    <definedName name="info1a">#REF!</definedName>
    <definedName name="iniciohoja">#REF!</definedName>
    <definedName name="inmovilizado">#REF!</definedName>
    <definedName name="liquidez">#REF!</definedName>
    <definedName name="nota">#REF!</definedName>
    <definedName name="objetivosab">#REF!</definedName>
    <definedName name="otrosdatos">#REF!</definedName>
    <definedName name="pasivocorriente">#REF!</definedName>
    <definedName name="pasivonocorriente">#REF!</definedName>
    <definedName name="PASIVONONCURRENT">#REF!</definedName>
    <definedName name="patrimonion">#REF!</definedName>
    <definedName name="periodo">[1]SB!$B$8:$B$25</definedName>
    <definedName name="_xlnm.Print_Area" localSheetId="5">'20Ratios'!$C$2:$N$38</definedName>
    <definedName name="_xlnm.Print_Area" localSheetId="2">Análisis!$C$3:$Q$33</definedName>
    <definedName name="_xlnm.Print_Area" localSheetId="1">Datos!$C$4:$M$75</definedName>
    <definedName name="_xlnm.Print_Area" localSheetId="6" xml:space="preserve"> 'Resumen Balance'!$E$4:$M$56</definedName>
    <definedName name="_xlnm.Print_Area" localSheetId="7">'Resumen Ratios'!$D$3:$N$90</definedName>
    <definedName name="productividad">#REF!</definedName>
    <definedName name="PUBLICIDAD1">#REF!</definedName>
    <definedName name="RENTABILIDAD">#REF!</definedName>
    <definedName name="rotations">#REF!</definedName>
    <definedName name="solvencia">#REF!</definedName>
    <definedName name="versionlibr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7" i="75" l="1"/>
  <c r="I18" i="75"/>
  <c r="H18" i="75"/>
  <c r="F89" i="56"/>
  <c r="E89" i="56"/>
  <c r="G89" i="56"/>
  <c r="D73" i="56"/>
  <c r="G73" i="56"/>
  <c r="F73" i="56"/>
  <c r="E73" i="56"/>
  <c r="C73" i="56"/>
  <c r="G77" i="56" l="1"/>
  <c r="F77" i="56"/>
  <c r="E77" i="56"/>
  <c r="D77" i="56"/>
  <c r="C77" i="56"/>
  <c r="I72" i="75"/>
  <c r="H72" i="75"/>
  <c r="G4" i="74" l="1"/>
  <c r="G4" i="73"/>
  <c r="G4" i="66" s="1"/>
  <c r="F4" i="73"/>
  <c r="F4" i="66" s="1"/>
  <c r="E4" i="66"/>
  <c r="H5" i="75" l="1"/>
  <c r="C1" i="56" s="1"/>
  <c r="I5" i="75" l="1"/>
  <c r="I6" i="73"/>
  <c r="H26" i="75"/>
  <c r="E4" i="61"/>
  <c r="L59" i="75"/>
  <c r="K59" i="75"/>
  <c r="J59" i="75"/>
  <c r="I59" i="75"/>
  <c r="H59" i="75"/>
  <c r="L54" i="75"/>
  <c r="K54" i="75"/>
  <c r="J54" i="75"/>
  <c r="I54" i="75"/>
  <c r="H54" i="75"/>
  <c r="L44" i="75"/>
  <c r="L42" i="75" s="1"/>
  <c r="K44" i="75"/>
  <c r="K42" i="75" s="1"/>
  <c r="J44" i="75"/>
  <c r="J42" i="75" s="1"/>
  <c r="I44" i="75"/>
  <c r="I42" i="75" s="1"/>
  <c r="H44" i="75"/>
  <c r="H42" i="75" s="1"/>
  <c r="L29" i="75"/>
  <c r="L27" i="75" s="1"/>
  <c r="K29" i="75"/>
  <c r="K27" i="75" s="1"/>
  <c r="J29" i="75"/>
  <c r="J27" i="75" s="1"/>
  <c r="I29" i="75"/>
  <c r="I27" i="75" s="1"/>
  <c r="H29" i="75"/>
  <c r="H27" i="75" s="1"/>
  <c r="L16" i="75"/>
  <c r="L13" i="75" s="1"/>
  <c r="K16" i="75"/>
  <c r="K13" i="75" s="1"/>
  <c r="J16" i="75"/>
  <c r="J13" i="75" s="1"/>
  <c r="I16" i="75"/>
  <c r="I13" i="75" s="1"/>
  <c r="H16" i="75"/>
  <c r="H13" i="75" s="1"/>
  <c r="L2" i="74" l="1"/>
  <c r="L51" i="75"/>
  <c r="L63" i="75" s="1"/>
  <c r="K51" i="75"/>
  <c r="K63" i="75" s="1"/>
  <c r="J51" i="75"/>
  <c r="J63" i="75" s="1"/>
  <c r="I51" i="75"/>
  <c r="I63" i="75" s="1"/>
  <c r="H51" i="75"/>
  <c r="H63" i="75" s="1"/>
  <c r="C23" i="56"/>
  <c r="C24" i="56"/>
  <c r="C25" i="56"/>
  <c r="C36" i="56"/>
  <c r="C37" i="56"/>
  <c r="C38" i="56"/>
  <c r="C39" i="56"/>
  <c r="C86" i="56" s="1"/>
  <c r="E36" i="61" s="1"/>
  <c r="I46" i="66" s="1"/>
  <c r="C40" i="56"/>
  <c r="C41" i="56"/>
  <c r="C29" i="56"/>
  <c r="C30" i="56"/>
  <c r="C31" i="56"/>
  <c r="C32" i="56"/>
  <c r="D23" i="56"/>
  <c r="J24" i="73" s="1"/>
  <c r="D24" i="56"/>
  <c r="D25" i="56"/>
  <c r="C4" i="56"/>
  <c r="C5" i="56"/>
  <c r="D36" i="56"/>
  <c r="D37" i="56"/>
  <c r="D38" i="56"/>
  <c r="D39" i="56"/>
  <c r="D40" i="56"/>
  <c r="D41" i="56"/>
  <c r="D29" i="56"/>
  <c r="D30" i="56"/>
  <c r="D31" i="56"/>
  <c r="D32" i="56"/>
  <c r="C13" i="56"/>
  <c r="C12" i="56"/>
  <c r="C10" i="56"/>
  <c r="C11" i="56"/>
  <c r="D13" i="56"/>
  <c r="D12" i="56"/>
  <c r="D10" i="56"/>
  <c r="D11" i="56"/>
  <c r="C14" i="56"/>
  <c r="C18" i="56" s="1"/>
  <c r="I16" i="73" s="1"/>
  <c r="D14" i="56"/>
  <c r="D18" i="56" s="1"/>
  <c r="J16" i="73" s="1"/>
  <c r="G13" i="56"/>
  <c r="G12" i="56"/>
  <c r="G10" i="56"/>
  <c r="G11" i="56"/>
  <c r="F13" i="56"/>
  <c r="F12" i="56"/>
  <c r="F10" i="56"/>
  <c r="F11" i="56"/>
  <c r="E13" i="56"/>
  <c r="E12" i="56"/>
  <c r="E10" i="56"/>
  <c r="E11" i="56"/>
  <c r="J6" i="75"/>
  <c r="D4" i="56"/>
  <c r="D5" i="56"/>
  <c r="E36" i="56"/>
  <c r="E37" i="56"/>
  <c r="E38" i="56"/>
  <c r="E39" i="56"/>
  <c r="E40" i="56"/>
  <c r="E41" i="56"/>
  <c r="E29" i="56"/>
  <c r="E30" i="56"/>
  <c r="E31" i="56"/>
  <c r="E32" i="56"/>
  <c r="E23" i="56"/>
  <c r="K24" i="73" s="1"/>
  <c r="E24" i="56"/>
  <c r="E25" i="56"/>
  <c r="E14" i="56"/>
  <c r="E18" i="56" s="1"/>
  <c r="K16" i="73" s="1"/>
  <c r="C9" i="56"/>
  <c r="C89" i="56" s="1"/>
  <c r="C6" i="56"/>
  <c r="D9" i="56"/>
  <c r="D6" i="56"/>
  <c r="E9" i="56"/>
  <c r="E16" i="56" s="1"/>
  <c r="K12" i="73" s="1"/>
  <c r="E4" i="56"/>
  <c r="E5" i="56"/>
  <c r="E6" i="56"/>
  <c r="L6" i="75"/>
  <c r="K6" i="75"/>
  <c r="I6" i="75"/>
  <c r="H6" i="75"/>
  <c r="C71" i="56"/>
  <c r="D71" i="56"/>
  <c r="E71" i="56"/>
  <c r="F9" i="56"/>
  <c r="F16" i="56" s="1"/>
  <c r="L12" i="73" s="1"/>
  <c r="F14" i="56"/>
  <c r="F18" i="56" s="1"/>
  <c r="L16" i="73" s="1"/>
  <c r="F4" i="56"/>
  <c r="F5" i="56"/>
  <c r="F6" i="56"/>
  <c r="F71" i="56"/>
  <c r="G9" i="56"/>
  <c r="G16" i="56" s="1"/>
  <c r="M12" i="73" s="1"/>
  <c r="G14" i="56"/>
  <c r="G18" i="56" s="1"/>
  <c r="M16" i="73" s="1"/>
  <c r="G4" i="56"/>
  <c r="G5" i="56"/>
  <c r="G6" i="56"/>
  <c r="G71" i="56"/>
  <c r="F39" i="56"/>
  <c r="G39" i="56"/>
  <c r="E43" i="66"/>
  <c r="E44" i="66"/>
  <c r="E45" i="66"/>
  <c r="E46" i="66"/>
  <c r="E36" i="66"/>
  <c r="F36" i="56"/>
  <c r="F37" i="56"/>
  <c r="F38" i="56"/>
  <c r="F40" i="56"/>
  <c r="F41" i="56"/>
  <c r="G36" i="56"/>
  <c r="G37" i="56"/>
  <c r="G38" i="56"/>
  <c r="G40" i="56"/>
  <c r="G41" i="56"/>
  <c r="E37" i="66"/>
  <c r="E38" i="66"/>
  <c r="G75" i="56"/>
  <c r="F75" i="56"/>
  <c r="E75" i="56"/>
  <c r="D75" i="56"/>
  <c r="C75" i="56"/>
  <c r="E31" i="66"/>
  <c r="E28" i="66"/>
  <c r="F23" i="56"/>
  <c r="L24" i="73" s="1"/>
  <c r="F24" i="56"/>
  <c r="F25" i="56"/>
  <c r="G23" i="56"/>
  <c r="M24" i="73" s="1"/>
  <c r="G24" i="56"/>
  <c r="G25" i="56"/>
  <c r="E29" i="66"/>
  <c r="E30" i="66"/>
  <c r="G29" i="56"/>
  <c r="G30" i="56"/>
  <c r="G31" i="56"/>
  <c r="G32" i="56"/>
  <c r="F29" i="56"/>
  <c r="F30" i="56"/>
  <c r="F31" i="56"/>
  <c r="F32" i="56"/>
  <c r="E19" i="74"/>
  <c r="E18" i="74"/>
  <c r="E16" i="74"/>
  <c r="E17" i="74"/>
  <c r="E13" i="74"/>
  <c r="E12" i="74"/>
  <c r="E11" i="74"/>
  <c r="E10" i="74"/>
  <c r="E9" i="74"/>
  <c r="E8" i="74"/>
  <c r="E22" i="66"/>
  <c r="E23" i="66"/>
  <c r="E15" i="66"/>
  <c r="E16" i="66"/>
  <c r="E17" i="66"/>
  <c r="E8" i="66"/>
  <c r="E9" i="66"/>
  <c r="E10" i="66"/>
  <c r="E6" i="66"/>
  <c r="D16" i="56" l="1"/>
  <c r="J12" i="73" s="1"/>
  <c r="D89" i="56"/>
  <c r="C16" i="56"/>
  <c r="I12" i="73" s="1"/>
  <c r="D87" i="56"/>
  <c r="F35" i="61" s="1"/>
  <c r="J45" i="66" s="1"/>
  <c r="C17" i="56"/>
  <c r="I14" i="73" s="1"/>
  <c r="D86" i="56"/>
  <c r="F36" i="61" s="1"/>
  <c r="J46" i="66" s="1"/>
  <c r="E87" i="56"/>
  <c r="G35" i="61" s="1"/>
  <c r="K45" i="66" s="1"/>
  <c r="F87" i="56"/>
  <c r="H35" i="61" s="1"/>
  <c r="L45" i="66" s="1"/>
  <c r="H24" i="75"/>
  <c r="H4" i="75" s="1"/>
  <c r="G4" i="75" s="1"/>
  <c r="I24" i="75"/>
  <c r="I4" i="75" s="1"/>
  <c r="K24" i="75"/>
  <c r="K4" i="75" s="1"/>
  <c r="J24" i="75"/>
  <c r="J4" i="75" s="1"/>
  <c r="C87" i="56"/>
  <c r="E35" i="61" s="1"/>
  <c r="I45" i="66" s="1"/>
  <c r="E83" i="56"/>
  <c r="G10" i="61" s="1"/>
  <c r="K31" i="66" s="1"/>
  <c r="E82" i="56"/>
  <c r="G9" i="61" s="1"/>
  <c r="K30" i="66" s="1"/>
  <c r="C83" i="56"/>
  <c r="E10" i="61" s="1"/>
  <c r="I31" i="66" s="1"/>
  <c r="G83" i="56"/>
  <c r="I10" i="61" s="1"/>
  <c r="M31" i="66" s="1"/>
  <c r="D83" i="56"/>
  <c r="F10" i="61" s="1"/>
  <c r="J31" i="66" s="1"/>
  <c r="C26" i="56"/>
  <c r="I22" i="73" s="1"/>
  <c r="I24" i="73"/>
  <c r="G82" i="56"/>
  <c r="I9" i="61" s="1"/>
  <c r="M30" i="66" s="1"/>
  <c r="C82" i="56"/>
  <c r="E9" i="61" s="1"/>
  <c r="I30" i="66" s="1"/>
  <c r="F83" i="56"/>
  <c r="H10" i="61" s="1"/>
  <c r="L31" i="66" s="1"/>
  <c r="E26" i="56"/>
  <c r="K22" i="73" s="1"/>
  <c r="E33" i="56"/>
  <c r="K26" i="73" s="1"/>
  <c r="F17" i="56"/>
  <c r="L14" i="73" s="1"/>
  <c r="D82" i="56"/>
  <c r="F9" i="61" s="1"/>
  <c r="J30" i="66" s="1"/>
  <c r="G86" i="56"/>
  <c r="I36" i="61" s="1"/>
  <c r="M46" i="66" s="1"/>
  <c r="F86" i="56"/>
  <c r="H36" i="61" s="1"/>
  <c r="L46" i="66" s="1"/>
  <c r="G87" i="56"/>
  <c r="I35" i="61" s="1"/>
  <c r="M45" i="66" s="1"/>
  <c r="G33" i="56"/>
  <c r="M26" i="73" s="1"/>
  <c r="E86" i="56"/>
  <c r="G36" i="61" s="1"/>
  <c r="K46" i="66" s="1"/>
  <c r="D26" i="56"/>
  <c r="D80" i="56" s="1"/>
  <c r="F7" i="61" s="1"/>
  <c r="J28" i="66" s="1"/>
  <c r="L24" i="75"/>
  <c r="L4" i="75" s="1"/>
  <c r="C33" i="56"/>
  <c r="G26" i="56"/>
  <c r="M22" i="73" s="1"/>
  <c r="F42" i="56"/>
  <c r="F58" i="56" s="1"/>
  <c r="H20" i="61" s="1"/>
  <c r="L17" i="66" s="1"/>
  <c r="D33" i="56"/>
  <c r="J26" i="73" s="1"/>
  <c r="E15" i="56"/>
  <c r="K11" i="73" s="1"/>
  <c r="D15" i="56"/>
  <c r="J11" i="73" s="1"/>
  <c r="C15" i="56"/>
  <c r="I11" i="73" s="1"/>
  <c r="G15" i="56"/>
  <c r="M11" i="73" s="1"/>
  <c r="H65" i="75"/>
  <c r="F26" i="56"/>
  <c r="G42" i="56"/>
  <c r="G7" i="56"/>
  <c r="E42" i="56"/>
  <c r="D7" i="56"/>
  <c r="G17" i="56"/>
  <c r="M14" i="73" s="1"/>
  <c r="D42" i="56"/>
  <c r="C42" i="56"/>
  <c r="C58" i="56" s="1"/>
  <c r="F33" i="56"/>
  <c r="F82" i="56"/>
  <c r="H9" i="61" s="1"/>
  <c r="L30" i="66" s="1"/>
  <c r="F7" i="56"/>
  <c r="E7" i="56"/>
  <c r="E17" i="56"/>
  <c r="K14" i="73" s="1"/>
  <c r="F15" i="56"/>
  <c r="D17" i="56"/>
  <c r="J14" i="73" s="1"/>
  <c r="C7" i="56"/>
  <c r="G68" i="56" l="1"/>
  <c r="I29" i="61" s="1"/>
  <c r="M9" i="66" s="1"/>
  <c r="C80" i="56"/>
  <c r="E7" i="61" s="1"/>
  <c r="I28" i="66" s="1"/>
  <c r="C64" i="56"/>
  <c r="E24" i="61" s="1"/>
  <c r="I23" i="66" s="1"/>
  <c r="D64" i="56"/>
  <c r="F24" i="61" s="1"/>
  <c r="J23" i="66" s="1"/>
  <c r="E80" i="56"/>
  <c r="G7" i="61" s="1"/>
  <c r="K28" i="66" s="1"/>
  <c r="E69" i="56"/>
  <c r="G30" i="61" s="1"/>
  <c r="K10" i="66" s="1"/>
  <c r="F57" i="56"/>
  <c r="H19" i="61" s="1"/>
  <c r="L16" i="66" s="1"/>
  <c r="J22" i="73"/>
  <c r="J38" i="73" s="1"/>
  <c r="E64" i="56"/>
  <c r="G24" i="61" s="1"/>
  <c r="K23" i="66" s="1"/>
  <c r="J6" i="73"/>
  <c r="D54" i="56"/>
  <c r="F13" i="61" s="1"/>
  <c r="J36" i="66" s="1"/>
  <c r="L28" i="73"/>
  <c r="J36" i="73"/>
  <c r="D68" i="56"/>
  <c r="F29" i="61" s="1"/>
  <c r="J9" i="66" s="1"/>
  <c r="C69" i="56"/>
  <c r="E30" i="61" s="1"/>
  <c r="I10" i="66" s="1"/>
  <c r="G64" i="56"/>
  <c r="I24" i="61" s="1"/>
  <c r="M23" i="66" s="1"/>
  <c r="G69" i="56"/>
  <c r="I30" i="61" s="1"/>
  <c r="M10" i="66" s="1"/>
  <c r="D69" i="56"/>
  <c r="F30" i="61" s="1"/>
  <c r="J10" i="66" s="1"/>
  <c r="E68" i="56"/>
  <c r="G29" i="61" s="1"/>
  <c r="K9" i="66" s="1"/>
  <c r="K36" i="73"/>
  <c r="F56" i="56"/>
  <c r="H18" i="61" s="1"/>
  <c r="L15" i="66" s="1"/>
  <c r="K39" i="73"/>
  <c r="C68" i="56"/>
  <c r="E29" i="61" s="1"/>
  <c r="I9" i="66" s="1"/>
  <c r="I26" i="73"/>
  <c r="J39" i="73" s="1"/>
  <c r="G80" i="56"/>
  <c r="I7" i="61" s="1"/>
  <c r="M28" i="66" s="1"/>
  <c r="E54" i="56"/>
  <c r="E60" i="56" s="1"/>
  <c r="G14" i="61" s="1"/>
  <c r="K37" i="66" s="1"/>
  <c r="G44" i="56"/>
  <c r="G63" i="56" s="1"/>
  <c r="I23" i="61" s="1"/>
  <c r="M22" i="66" s="1"/>
  <c r="G58" i="56"/>
  <c r="I20" i="61" s="1"/>
  <c r="M17" i="66" s="1"/>
  <c r="G56" i="56"/>
  <c r="I18" i="61" s="1"/>
  <c r="M15" i="66" s="1"/>
  <c r="G54" i="56"/>
  <c r="G57" i="56"/>
  <c r="I19" i="61" s="1"/>
  <c r="M16" i="66" s="1"/>
  <c r="M28" i="73"/>
  <c r="E34" i="61"/>
  <c r="I44" i="66" s="1"/>
  <c r="C20" i="56"/>
  <c r="I8" i="73" s="1"/>
  <c r="I9" i="73"/>
  <c r="F54" i="56"/>
  <c r="L11" i="73"/>
  <c r="L36" i="73" s="1"/>
  <c r="F20" i="56"/>
  <c r="G34" i="61"/>
  <c r="K44" i="66" s="1"/>
  <c r="E20" i="56"/>
  <c r="K9" i="73"/>
  <c r="F68" i="56"/>
  <c r="H29" i="61" s="1"/>
  <c r="L9" i="66" s="1"/>
  <c r="L26" i="73"/>
  <c r="F44" i="56"/>
  <c r="F63" i="56" s="1"/>
  <c r="H23" i="61" s="1"/>
  <c r="L22" i="66" s="1"/>
  <c r="C44" i="56"/>
  <c r="C63" i="56" s="1"/>
  <c r="E23" i="61" s="1"/>
  <c r="I22" i="66" s="1"/>
  <c r="C57" i="56"/>
  <c r="E19" i="61" s="1"/>
  <c r="I16" i="66" s="1"/>
  <c r="E20" i="61"/>
  <c r="I17" i="66" s="1"/>
  <c r="C56" i="56"/>
  <c r="E18" i="61" s="1"/>
  <c r="I15" i="66" s="1"/>
  <c r="I28" i="73"/>
  <c r="C54" i="56"/>
  <c r="D20" i="56"/>
  <c r="J9" i="73"/>
  <c r="F34" i="61"/>
  <c r="J44" i="66" s="1"/>
  <c r="I34" i="61"/>
  <c r="M44" i="66" s="1"/>
  <c r="M9" i="73"/>
  <c r="F64" i="56"/>
  <c r="H24" i="61" s="1"/>
  <c r="L23" i="66" s="1"/>
  <c r="L22" i="73"/>
  <c r="L38" i="73" s="1"/>
  <c r="F80" i="56"/>
  <c r="H7" i="61" s="1"/>
  <c r="L28" i="66" s="1"/>
  <c r="F69" i="56"/>
  <c r="H30" i="61" s="1"/>
  <c r="L10" i="66" s="1"/>
  <c r="I19" i="73"/>
  <c r="I6" i="66"/>
  <c r="I13" i="66" s="1"/>
  <c r="G20" i="56"/>
  <c r="P2" i="74"/>
  <c r="H34" i="61"/>
  <c r="L44" i="66" s="1"/>
  <c r="L9" i="73"/>
  <c r="D44" i="56"/>
  <c r="D63" i="56" s="1"/>
  <c r="F23" i="61" s="1"/>
  <c r="J22" i="66" s="1"/>
  <c r="J28" i="73"/>
  <c r="D57" i="56"/>
  <c r="F19" i="61" s="1"/>
  <c r="J16" i="66" s="1"/>
  <c r="D58" i="56"/>
  <c r="F20" i="61" s="1"/>
  <c r="J17" i="66" s="1"/>
  <c r="D56" i="56"/>
  <c r="F18" i="61" s="1"/>
  <c r="J15" i="66" s="1"/>
  <c r="E44" i="56"/>
  <c r="E63" i="56" s="1"/>
  <c r="G23" i="61" s="1"/>
  <c r="K22" i="66" s="1"/>
  <c r="K28" i="73"/>
  <c r="E57" i="56"/>
  <c r="G19" i="61" s="1"/>
  <c r="K16" i="66" s="1"/>
  <c r="E58" i="56"/>
  <c r="G20" i="61" s="1"/>
  <c r="K17" i="66" s="1"/>
  <c r="E56" i="56"/>
  <c r="G18" i="61" s="1"/>
  <c r="K15" i="66" s="1"/>
  <c r="K40" i="73" l="1"/>
  <c r="M40" i="73"/>
  <c r="K38" i="73"/>
  <c r="D60" i="56"/>
  <c r="F14" i="61" s="1"/>
  <c r="J37" i="66" s="1"/>
  <c r="D61" i="56"/>
  <c r="F15" i="61" s="1"/>
  <c r="J38" i="66" s="1"/>
  <c r="F4" i="61"/>
  <c r="I26" i="75"/>
  <c r="I65" i="75" s="1"/>
  <c r="J5" i="75"/>
  <c r="K6" i="73" s="1"/>
  <c r="D1" i="56"/>
  <c r="L35" i="73"/>
  <c r="J35" i="73"/>
  <c r="K35" i="73"/>
  <c r="E13" i="61"/>
  <c r="I36" i="66" s="1"/>
  <c r="C61" i="56"/>
  <c r="E15" i="61" s="1"/>
  <c r="I38" i="66" s="1"/>
  <c r="J40" i="73"/>
  <c r="M35" i="73"/>
  <c r="M36" i="73"/>
  <c r="M38" i="73"/>
  <c r="L39" i="73"/>
  <c r="M39" i="73"/>
  <c r="I13" i="61"/>
  <c r="M36" i="66" s="1"/>
  <c r="G61" i="56"/>
  <c r="I15" i="61" s="1"/>
  <c r="M38" i="66" s="1"/>
  <c r="G13" i="61"/>
  <c r="K36" i="66" s="1"/>
  <c r="E61" i="56"/>
  <c r="G15" i="61" s="1"/>
  <c r="K38" i="66" s="1"/>
  <c r="L40" i="73"/>
  <c r="H13" i="61"/>
  <c r="L36" i="66" s="1"/>
  <c r="F61" i="56"/>
  <c r="H15" i="61" s="1"/>
  <c r="L38" i="66" s="1"/>
  <c r="F60" i="56"/>
  <c r="H14" i="61" s="1"/>
  <c r="L37" i="66" s="1"/>
  <c r="G60" i="56"/>
  <c r="I14" i="61" s="1"/>
  <c r="M37" i="66" s="1"/>
  <c r="C60" i="56"/>
  <c r="E14" i="61" s="1"/>
  <c r="I37" i="66" s="1"/>
  <c r="E46" i="56"/>
  <c r="E65" i="56"/>
  <c r="G25" i="61" s="1"/>
  <c r="E67" i="56"/>
  <c r="G28" i="61" s="1"/>
  <c r="K8" i="66" s="1"/>
  <c r="D46" i="56"/>
  <c r="D65" i="56"/>
  <c r="F25" i="61" s="1"/>
  <c r="D67" i="56"/>
  <c r="F28" i="61" s="1"/>
  <c r="J8" i="66" s="1"/>
  <c r="G81" i="56"/>
  <c r="I8" i="61" s="1"/>
  <c r="M29" i="66" s="1"/>
  <c r="G88" i="56"/>
  <c r="I33" i="61" s="1"/>
  <c r="M43" i="66" s="1"/>
  <c r="G49" i="56"/>
  <c r="M8" i="73"/>
  <c r="J8" i="73"/>
  <c r="D49" i="56"/>
  <c r="D88" i="56"/>
  <c r="F33" i="61" s="1"/>
  <c r="J43" i="66" s="1"/>
  <c r="D81" i="56"/>
  <c r="F8" i="61" s="1"/>
  <c r="J29" i="66" s="1"/>
  <c r="F46" i="56"/>
  <c r="F65" i="56"/>
  <c r="H25" i="61" s="1"/>
  <c r="F67" i="56"/>
  <c r="H28" i="61" s="1"/>
  <c r="L8" i="66" s="1"/>
  <c r="K8" i="73"/>
  <c r="E81" i="56"/>
  <c r="G8" i="61" s="1"/>
  <c r="K29" i="66" s="1"/>
  <c r="E88" i="56"/>
  <c r="G33" i="61" s="1"/>
  <c r="K43" i="66" s="1"/>
  <c r="E49" i="56"/>
  <c r="L8" i="73"/>
  <c r="F81" i="56"/>
  <c r="H8" i="61" s="1"/>
  <c r="L29" i="66" s="1"/>
  <c r="F49" i="56"/>
  <c r="F88" i="56"/>
  <c r="H33" i="61" s="1"/>
  <c r="L43" i="66" s="1"/>
  <c r="C81" i="56"/>
  <c r="E8" i="61" s="1"/>
  <c r="I29" i="66" s="1"/>
  <c r="C88" i="56"/>
  <c r="E33" i="61" s="1"/>
  <c r="I43" i="66" s="1"/>
  <c r="C49" i="56"/>
  <c r="G65" i="56"/>
  <c r="I25" i="61" s="1"/>
  <c r="G67" i="56"/>
  <c r="I28" i="61" s="1"/>
  <c r="M8" i="66" s="1"/>
  <c r="G46" i="56"/>
  <c r="I26" i="66"/>
  <c r="I20" i="66"/>
  <c r="C46" i="56"/>
  <c r="C65" i="56"/>
  <c r="E25" i="61" s="1"/>
  <c r="C67" i="56"/>
  <c r="E28" i="61" s="1"/>
  <c r="I8" i="66" s="1"/>
  <c r="J6" i="66"/>
  <c r="J32" i="73"/>
  <c r="J19" i="73"/>
  <c r="K5" i="75" l="1"/>
  <c r="K26" i="75" s="1"/>
  <c r="K65" i="75" s="1"/>
  <c r="J26" i="75"/>
  <c r="J65" i="75" s="1"/>
  <c r="E1" i="56"/>
  <c r="G4" i="61"/>
  <c r="J13" i="66"/>
  <c r="M21" i="73"/>
  <c r="G50" i="56"/>
  <c r="G51" i="56" s="1"/>
  <c r="L34" i="73"/>
  <c r="L10" i="73"/>
  <c r="L15" i="73"/>
  <c r="L17" i="73"/>
  <c r="L13" i="73"/>
  <c r="K17" i="73"/>
  <c r="K15" i="73"/>
  <c r="K13" i="73"/>
  <c r="K10" i="73"/>
  <c r="K34" i="73"/>
  <c r="K19" i="73"/>
  <c r="K6" i="66"/>
  <c r="K13" i="66" s="1"/>
  <c r="K32" i="73"/>
  <c r="C50" i="56"/>
  <c r="C51" i="56" s="1"/>
  <c r="I21" i="73"/>
  <c r="I34" i="66"/>
  <c r="I41" i="66"/>
  <c r="L21" i="73"/>
  <c r="F50" i="56"/>
  <c r="F51" i="56" s="1"/>
  <c r="J34" i="73"/>
  <c r="J10" i="73"/>
  <c r="J17" i="73"/>
  <c r="J13" i="73"/>
  <c r="J15" i="73"/>
  <c r="E50" i="56"/>
  <c r="E51" i="56" s="1"/>
  <c r="K21" i="73"/>
  <c r="I17" i="73"/>
  <c r="I15" i="73"/>
  <c r="I13" i="73"/>
  <c r="I10" i="73"/>
  <c r="M34" i="73"/>
  <c r="M17" i="73"/>
  <c r="M13" i="73"/>
  <c r="M15" i="73"/>
  <c r="M10" i="73"/>
  <c r="J21" i="73"/>
  <c r="J23" i="73" s="1"/>
  <c r="D50" i="56"/>
  <c r="D51" i="56" s="1"/>
  <c r="L5" i="75" l="1"/>
  <c r="I4" i="61" s="1"/>
  <c r="F1" i="56"/>
  <c r="L6" i="73"/>
  <c r="L32" i="73" s="1"/>
  <c r="H4" i="61"/>
  <c r="J37" i="73"/>
  <c r="J27" i="73"/>
  <c r="J25" i="73"/>
  <c r="J29" i="73"/>
  <c r="I29" i="73"/>
  <c r="I23" i="73"/>
  <c r="I27" i="73"/>
  <c r="I25" i="73"/>
  <c r="M37" i="73"/>
  <c r="M29" i="73"/>
  <c r="M23" i="73"/>
  <c r="M27" i="73"/>
  <c r="M25" i="73"/>
  <c r="J20" i="66"/>
  <c r="J26" i="66"/>
  <c r="K37" i="73"/>
  <c r="K29" i="73"/>
  <c r="K23" i="73"/>
  <c r="K25" i="73"/>
  <c r="K27" i="73"/>
  <c r="L27" i="73"/>
  <c r="L23" i="73"/>
  <c r="L37" i="73"/>
  <c r="L29" i="73"/>
  <c r="L25" i="73"/>
  <c r="K26" i="66"/>
  <c r="K20" i="66"/>
  <c r="L6" i="66" l="1"/>
  <c r="L13" i="66" s="1"/>
  <c r="L26" i="75"/>
  <c r="L65" i="75" s="1"/>
  <c r="G1" i="56"/>
  <c r="M6" i="73"/>
  <c r="F11" i="74" s="1"/>
  <c r="L19" i="73"/>
  <c r="K34" i="66"/>
  <c r="K41" i="66"/>
  <c r="J41" i="66"/>
  <c r="J34" i="66"/>
  <c r="F8" i="74" l="1"/>
  <c r="F12" i="74"/>
  <c r="F10" i="74"/>
  <c r="F19" i="74"/>
  <c r="M32" i="73"/>
  <c r="F9" i="74"/>
  <c r="I8" i="76" s="1"/>
  <c r="C8" i="76" s="1"/>
  <c r="F18" i="74"/>
  <c r="F17" i="74"/>
  <c r="M6" i="66"/>
  <c r="O17" i="74" s="1"/>
  <c r="N17" i="74" s="1"/>
  <c r="M19" i="73"/>
  <c r="F16" i="74"/>
  <c r="F13" i="74"/>
  <c r="L20" i="66"/>
  <c r="L26" i="66"/>
  <c r="I9" i="76" l="1"/>
  <c r="E8" i="76" s="1"/>
  <c r="F329" i="74"/>
  <c r="F336" i="74" s="1"/>
  <c r="I7" i="76"/>
  <c r="E7" i="76" s="1"/>
  <c r="D7" i="76" s="1"/>
  <c r="F328" i="74"/>
  <c r="I6" i="76"/>
  <c r="C7" i="76" s="1"/>
  <c r="G18" i="74"/>
  <c r="G12" i="74"/>
  <c r="F325" i="74"/>
  <c r="G9" i="74"/>
  <c r="G10" i="74"/>
  <c r="G11" i="74"/>
  <c r="G13" i="74"/>
  <c r="G351" i="74"/>
  <c r="N18" i="74" s="1"/>
  <c r="N19" i="74" s="1"/>
  <c r="O10" i="74"/>
  <c r="G346" i="74" s="1"/>
  <c r="N11" i="74" s="1"/>
  <c r="N12" i="74" s="1"/>
  <c r="F335" i="74"/>
  <c r="P17" i="74"/>
  <c r="M13" i="66"/>
  <c r="M20" i="66" s="1"/>
  <c r="G19" i="74"/>
  <c r="G325" i="74"/>
  <c r="G17" i="74"/>
  <c r="G341" i="74" s="1"/>
  <c r="K17" i="74" s="1"/>
  <c r="L41" i="66"/>
  <c r="L34" i="66"/>
  <c r="D9" i="76" l="1"/>
  <c r="G328" i="74"/>
  <c r="K10" i="74" s="1"/>
  <c r="G335" i="74"/>
  <c r="K12" i="74" s="1"/>
  <c r="H325" i="74"/>
  <c r="E20" i="74" s="1"/>
  <c r="N4" i="74" s="1"/>
  <c r="N10" i="74"/>
  <c r="P10" i="74"/>
  <c r="M26" i="66"/>
  <c r="M41" i="66" s="1"/>
  <c r="L17" i="74"/>
  <c r="J18" i="74"/>
  <c r="J19" i="74" s="1"/>
  <c r="J17" i="74"/>
  <c r="J11" i="74" l="1"/>
  <c r="L10" i="74"/>
  <c r="J12" i="74"/>
  <c r="L12" i="74"/>
  <c r="J10" i="74"/>
  <c r="J13" i="74"/>
  <c r="J14" i="74" s="1"/>
  <c r="M34" i="6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Robert Felipe</author>
  </authors>
  <commentList>
    <comment ref="H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Robert Felipe:</t>
        </r>
        <r>
          <rPr>
            <sz val="9"/>
            <color indexed="81"/>
            <rFont val="Tahoma"/>
            <family val="2"/>
          </rPr>
          <t xml:space="preserve">
incluir periodo actual</t>
        </r>
      </text>
    </comment>
  </commentList>
</comments>
</file>

<file path=xl/sharedStrings.xml><?xml version="1.0" encoding="utf-8"?>
<sst xmlns="http://schemas.openxmlformats.org/spreadsheetml/2006/main" count="559" uniqueCount="479">
  <si>
    <t xml:space="preserve">Ganancias antes de intereses (y gastos financieros), impuestos, depreciaciones y amortizaciones. </t>
  </si>
  <si>
    <t>En nuestro caso, el EBITDA no incluye los ingresos financieros.</t>
  </si>
  <si>
    <t>OBJETIVOS del ANÁLISIS de los estados financieros (o de los balances)</t>
  </si>
  <si>
    <t>parámetros de análisis - NO BORRAR</t>
  </si>
  <si>
    <t>Total Patrimonio Neto y Pasivo</t>
  </si>
  <si>
    <t>Total Activo</t>
  </si>
  <si>
    <t xml:space="preserve"> </t>
  </si>
  <si>
    <t>ACTIVO</t>
  </si>
  <si>
    <t>PATRIMONIO NETO Y PASIVO</t>
  </si>
  <si>
    <t>TOTAL ACTIVO</t>
  </si>
  <si>
    <t>Realizable</t>
  </si>
  <si>
    <t>Disponible</t>
  </si>
  <si>
    <t>CIRCULANTE</t>
  </si>
  <si>
    <t>PATRIMONIO NETO</t>
  </si>
  <si>
    <t>Garantía</t>
  </si>
  <si>
    <t>ACTIVO FIJO</t>
  </si>
  <si>
    <t>EXIGIBLE A LARGO PLAZO</t>
  </si>
  <si>
    <t>EXIGIBLE A CORTO PLAZO</t>
  </si>
  <si>
    <t>Capital</t>
  </si>
  <si>
    <t>REALIZABLE</t>
  </si>
  <si>
    <t>DISPONIBLE</t>
  </si>
  <si>
    <t>Ajustes</t>
  </si>
  <si>
    <t>Inmovilizado</t>
  </si>
  <si>
    <t>Impuestos diferidos</t>
  </si>
  <si>
    <t>Periodificaciones</t>
  </si>
  <si>
    <t>Efectivo y otros liq.</t>
  </si>
  <si>
    <t>Provisiones</t>
  </si>
  <si>
    <t>Peridificaciones-i.d.</t>
  </si>
  <si>
    <t>PAT. NETO</t>
  </si>
  <si>
    <t>TOTAL  PASIVOS</t>
  </si>
  <si>
    <t>TOT PN+ PASIVO</t>
  </si>
  <si>
    <t>Cuadre Balance</t>
  </si>
  <si>
    <t>▲ No cuadra</t>
  </si>
  <si>
    <t>ACTIVO REDONDEADO</t>
  </si>
  <si>
    <t>PN+PAS REDONDEADO</t>
  </si>
  <si>
    <t>COMPROBACIÓN CUADRE DEL BALANCE</t>
  </si>
  <si>
    <t>Clientes</t>
  </si>
  <si>
    <t>Proveedores</t>
  </si>
  <si>
    <t>LIQUIDEZ</t>
  </si>
  <si>
    <t>Otros FP</t>
  </si>
  <si>
    <t>RENTABILIDAD</t>
  </si>
  <si>
    <t>Período</t>
  </si>
  <si>
    <t>Liquidez</t>
  </si>
  <si>
    <t>Tesorería (Acid Test)</t>
  </si>
  <si>
    <t>Disponibilidad</t>
  </si>
  <si>
    <t>Estabilidad</t>
  </si>
  <si>
    <t>Consistencia</t>
  </si>
  <si>
    <t>Endeudamiento</t>
  </si>
  <si>
    <t>Endeud. Corto Plazo</t>
  </si>
  <si>
    <t>Autonomía</t>
  </si>
  <si>
    <t>GARANTÍA y estabilidad</t>
  </si>
  <si>
    <t xml:space="preserve">Inversiones </t>
  </si>
  <si>
    <t>Inversiones</t>
  </si>
  <si>
    <t>Préstamos largo pl.</t>
  </si>
  <si>
    <t>Préstamos corto pl.</t>
  </si>
  <si>
    <t xml:space="preserve">  Patrimonio Neto ÷ Pasivo Total</t>
  </si>
  <si>
    <t>BALANCE</t>
  </si>
  <si>
    <t xml:space="preserve"> La rentabilidad debe analizarse desde dos puntos de vista: </t>
  </si>
  <si>
    <t xml:space="preserve">     Beneficio Neto ÷ Patrimonio Neto</t>
  </si>
  <si>
    <t xml:space="preserve">Compara el BENEFICIO NETO con el Patrimonio Neto. </t>
  </si>
  <si>
    <t>Rentabilidad Financiera Neta</t>
  </si>
  <si>
    <t>Rentabilidad Económica Neta</t>
  </si>
  <si>
    <t xml:space="preserve">     Beneficio Neto ÷ Activo total</t>
  </si>
  <si>
    <t xml:space="preserve">Compara el BENEFICIO NETO con el ACTIVO. </t>
  </si>
  <si>
    <t>Mide la correlación entre ambas magnitudes, así ratio 1 significaría que el Beneficio Neto es igual al ACTIVO.</t>
  </si>
  <si>
    <t>Cuanto más alto sea este ratio significa que obtenemos más rentabilidad a los recursos propios (capitales propios).</t>
  </si>
  <si>
    <t>Cuanto más alto sea este ratio significa que obtenemos más productividad al activo.</t>
  </si>
  <si>
    <t xml:space="preserve">     Beneficio Neto ÷ (Patrimonio Neto + Pasivo)</t>
  </si>
  <si>
    <t xml:space="preserve">RATIO IDEAL: </t>
  </si>
  <si>
    <t>III. Inversiones inmobiliarias.</t>
  </si>
  <si>
    <t>V. Inversiones financieras a largo plazo.</t>
  </si>
  <si>
    <t>VI. Activos por impuesto diferido.</t>
  </si>
  <si>
    <t>I. Activos no corrientes mantenidos para la venta.</t>
  </si>
  <si>
    <t>V. Inversiones financieras a corto plazo.</t>
  </si>
  <si>
    <t>VI. Periodificaciones a corto plazo.</t>
  </si>
  <si>
    <t>VII. Efectivo y otros activos líquidos equivalentes.</t>
  </si>
  <si>
    <t>A) PATRIMONIO NETO</t>
  </si>
  <si>
    <t>A-1) Fondos propios.</t>
  </si>
  <si>
    <t>I. Capital.</t>
  </si>
  <si>
    <t>2. (Capital no exigido).</t>
  </si>
  <si>
    <t>II. Prima de emisión.</t>
  </si>
  <si>
    <t>III. Reservas.</t>
  </si>
  <si>
    <t>IV. (Acciones y participaciones en patrimonio propias).</t>
  </si>
  <si>
    <t>V. Resultados de ejercicios anteriores.</t>
  </si>
  <si>
    <t>VI. Otras aportaciones de socios.</t>
  </si>
  <si>
    <t>VII. Resultado del ejercicio.</t>
  </si>
  <si>
    <t>VIII. (Dividendo a cuenta).</t>
  </si>
  <si>
    <t>IX. Otros instrumentos de patrimonio neto.</t>
  </si>
  <si>
    <t>A-2) Ajustes por cambios de valor.</t>
  </si>
  <si>
    <t>B) PASIVO NO CORRIENTE</t>
  </si>
  <si>
    <t>I. Provisiones a largo plazo.</t>
  </si>
  <si>
    <t>II Deudas a largo plazo.</t>
  </si>
  <si>
    <t>1. Deudas con entidades de crédito.</t>
  </si>
  <si>
    <t>2. Acreedores por arrendamiento financiero.</t>
  </si>
  <si>
    <t>3. Otras deudas a largo plazo .</t>
  </si>
  <si>
    <t>III. Deudas con empresas del grupo y asociadas a largo plazo.</t>
  </si>
  <si>
    <t>IV. Pasivos por impuesto diferido.</t>
  </si>
  <si>
    <t>V. Periodificaciones a largo plazo.</t>
  </si>
  <si>
    <t>C) PASIVO CORRIENTE</t>
  </si>
  <si>
    <t>II. Provisiones a corto plazo.</t>
  </si>
  <si>
    <t>III. Deudas a corto plazo.</t>
  </si>
  <si>
    <t>IV. Deudas con empresas del grupo y asociadas a corto plazo.</t>
  </si>
  <si>
    <t>1. Clientes por ventas y prestaciones de servicios</t>
  </si>
  <si>
    <t>2. Accionistas (socios) por desembolsos exigidos</t>
  </si>
  <si>
    <t>3. Otros deudores.</t>
  </si>
  <si>
    <t>3. Otras deudas a corto plazo.</t>
  </si>
  <si>
    <t>1. Proveedores</t>
  </si>
  <si>
    <t>2. Otros acreedores</t>
  </si>
  <si>
    <t xml:space="preserve">   Ventas</t>
  </si>
  <si>
    <t>Rotación activo</t>
  </si>
  <si>
    <t>Otras cuentas</t>
  </si>
  <si>
    <t>COMPRAS</t>
  </si>
  <si>
    <t>Rent. Capital</t>
  </si>
  <si>
    <t>Rent. Ventas</t>
  </si>
  <si>
    <t>Compara las deudas con los capitales propios. En general: No mayor que 1.</t>
  </si>
  <si>
    <t>Compara las deudas a corto con los capitales propios. Cuanto menor, mejor.</t>
  </si>
  <si>
    <t>Similar al de endeudamiento, compara capitales propios con deudas totales</t>
  </si>
  <si>
    <t>Compara el activo real con el total de las deudas. En general 1,5, no menor.</t>
  </si>
  <si>
    <t>Compara el activo fijo con las deudas a largo plazo. En general 2.</t>
  </si>
  <si>
    <t xml:space="preserve">   Activo real ÷ Total Pasivo </t>
  </si>
  <si>
    <t>Compara el activo fijo con los recursos permanentes. En general: menor de 1.</t>
  </si>
  <si>
    <t>Compara el activo con las ventas. Cuanto más alto mejor.</t>
  </si>
  <si>
    <t>Días que se tarda en cobrar a los clientes. Cuanto menos, mejor.</t>
  </si>
  <si>
    <t>Días que se tarda en pagar a los proveedores. Cuanto más mejor.</t>
  </si>
  <si>
    <t>Ratios para el análisis</t>
  </si>
  <si>
    <t>Si deseas una mayor precisión, deberás determinar esos valores y modificar la fórmula.</t>
  </si>
  <si>
    <t>Calcula el plazo medio de cobro a los clientes.</t>
  </si>
  <si>
    <t>Calcula el plazo medio de pago a los proveedores.</t>
  </si>
  <si>
    <t>comparación circulantes</t>
  </si>
  <si>
    <t>activo</t>
  </si>
  <si>
    <t>pasivo</t>
  </si>
  <si>
    <t>ratio</t>
  </si>
  <si>
    <t>RATIO CORRECTO:</t>
  </si>
  <si>
    <t>ALARMA POR DEBAJO:</t>
  </si>
  <si>
    <t>ALARMA POR ENCIMA:</t>
  </si>
  <si>
    <t>cuadre del balance</t>
  </si>
  <si>
    <t xml:space="preserve"> PAT. NETO y PASIVO</t>
  </si>
  <si>
    <t>análisis DISPONIBILIDAD</t>
  </si>
  <si>
    <t>Realizable más disponible</t>
  </si>
  <si>
    <t>Exigible corto plazo</t>
  </si>
  <si>
    <t>análisis CAPITALIZACIÓN</t>
  </si>
  <si>
    <t>CORRECTO</t>
  </si>
  <si>
    <t>40-50%</t>
  </si>
  <si>
    <t xml:space="preserve"> Parece CORRECTO.</t>
  </si>
  <si>
    <t>Precaución, parece INSUFICIENTE</t>
  </si>
  <si>
    <t>Atención, parece EXCESIVO.</t>
  </si>
  <si>
    <t>análisis ENDEUDAMIENTO</t>
  </si>
  <si>
    <t>Precaución, parece EXCESIVO</t>
  </si>
  <si>
    <t>Demasiado endeudamiento</t>
  </si>
  <si>
    <t>Atención, parece POCO.</t>
  </si>
  <si>
    <t>análisis GARANTÍA</t>
  </si>
  <si>
    <t>1- LIQUIDEZ</t>
  </si>
  <si>
    <t>Análisis rápido de 4 puntos clave</t>
  </si>
  <si>
    <t>2- CAPITALIZACIÓN</t>
  </si>
  <si>
    <t>3- ENDEUDAMIENTO</t>
  </si>
  <si>
    <t>4- GARANTÍA</t>
  </si>
  <si>
    <t xml:space="preserve"> El análisis de balances tiene como objetivo evaluar los siguientes aspectos y responder a las preguntas:</t>
  </si>
  <si>
    <t>TIPOS de ANÁLISIS en función de los datos</t>
  </si>
  <si>
    <t>Otras deudas corto</t>
  </si>
  <si>
    <t>FONDO MANIOBRA</t>
  </si>
  <si>
    <t>VENTAS</t>
  </si>
  <si>
    <t>BENEFICIO NETO</t>
  </si>
  <si>
    <t>Rent. Financiera Neta</t>
  </si>
  <si>
    <t>Rent. Económica Neta</t>
  </si>
  <si>
    <t>A veces es denominado: Ratio de solvencia.</t>
  </si>
  <si>
    <t>¿Qué es? ¿Qué mide?</t>
  </si>
  <si>
    <t>Si es mucho menor  de 2, la empresa podría tener problemas de liquidez con riesgo de suspensión de pagos.</t>
  </si>
  <si>
    <t>Naturalmente, cuanto mayor sea este ratio, peor será la situación financiera de la empresa.</t>
  </si>
  <si>
    <t>Mide la relación entre las deudas al corto plazo y los fondos propios (PN).</t>
  </si>
  <si>
    <t>Evalúa lo mismo que el ratio de endeudamiento.</t>
  </si>
  <si>
    <t>Un índice de 2 significa que la mitad del activo es financiado por fondos propios y el resto por recursos ajenos.</t>
  </si>
  <si>
    <t>A veces es denominado: Ratio de firmeza.</t>
  </si>
  <si>
    <t>De lo contrario, el circulante estará financiando parte del inmovilizado.</t>
  </si>
  <si>
    <t>ENDEUDAMIENTO</t>
  </si>
  <si>
    <t>Activo FIJO</t>
  </si>
  <si>
    <t>Activo CIRCULANTE</t>
  </si>
  <si>
    <t>CAPITAL</t>
  </si>
  <si>
    <t>VARIACIÓN ANUAL</t>
  </si>
  <si>
    <t>Activo Fijo</t>
  </si>
  <si>
    <t>Activo Circulante</t>
  </si>
  <si>
    <t>Patrimonio Neto</t>
  </si>
  <si>
    <t>Pasivo Largo  Plazo</t>
  </si>
  <si>
    <t>Pasivo Corto Plazo</t>
  </si>
  <si>
    <t xml:space="preserve">TOTAL </t>
  </si>
  <si>
    <t>Análisis de los balances</t>
  </si>
  <si>
    <t xml:space="preserve">ENDEUDAMIENTO y autonomía </t>
  </si>
  <si>
    <t>Días cobro clientes</t>
  </si>
  <si>
    <t>(Clientes ÷ Ventas) x 360</t>
  </si>
  <si>
    <t>Días pago proveedores</t>
  </si>
  <si>
    <t>(Proveedores ÷ Compras) x 360</t>
  </si>
  <si>
    <t>Otras cuentas pagar</t>
  </si>
  <si>
    <t>Otras deudas</t>
  </si>
  <si>
    <t xml:space="preserve">Refleja las veces que se ha utilizado el total de activo en la obtención de las ventas. </t>
  </si>
  <si>
    <t>CUENTA RESULTADOS</t>
  </si>
  <si>
    <t>Ratio &gt;1. Si es mucho más alto, es posible que los recursos disponibles se estén infrautilizando (tesorería ociosa).</t>
  </si>
  <si>
    <t>Falta de endeudamiento</t>
  </si>
  <si>
    <t xml:space="preserve">% vs. Total </t>
  </si>
  <si>
    <t>% Rentabilidad neta sobre total activos.</t>
  </si>
  <si>
    <t>% Rentabilidad neta sobre el capital social.</t>
  </si>
  <si>
    <t>% Rentabilidad neta sobre total ventas.</t>
  </si>
  <si>
    <t>Patrimonio Neto y PASIVO</t>
  </si>
  <si>
    <t>Rentabilidad Recursos Totales</t>
  </si>
  <si>
    <t>ROTACIÓN DE ACTIVOS</t>
  </si>
  <si>
    <t xml:space="preserve">     Ventas ÷ Activo Total</t>
  </si>
  <si>
    <t>Recomendaciones</t>
  </si>
  <si>
    <t>A- ACTIVO NO CORRIENTE / ACTIVO FIJO</t>
  </si>
  <si>
    <t>B - ACTIVO CORRIENTE /ACTIVO CIRCULANTE</t>
  </si>
  <si>
    <t xml:space="preserve">   ANÁLISIS 20 RATIOS</t>
  </si>
  <si>
    <t>Objetivos</t>
  </si>
  <si>
    <t xml:space="preserve">Recomendaciones para el uso del libro: </t>
  </si>
  <si>
    <t>Ten en cuenta:</t>
  </si>
  <si>
    <r>
      <t>●</t>
    </r>
    <r>
      <rPr>
        <b/>
        <sz val="10"/>
        <color rgb="FF993300"/>
        <rFont val="Segoe UI"/>
        <family val="2"/>
      </rPr>
      <t xml:space="preserve"> </t>
    </r>
    <r>
      <rPr>
        <b/>
        <sz val="10"/>
        <color rgb="FF000000"/>
        <rFont val="Segoe UI"/>
        <family val="2"/>
      </rPr>
      <t>Pon tus datos en la hoja DATOS</t>
    </r>
    <r>
      <rPr>
        <sz val="10"/>
        <color rgb="FF000000"/>
        <rFont val="Segoe UI"/>
        <family val="2"/>
      </rPr>
      <t>, tiene tres secciones numeradas del 1 al 3 (scroll abajo).</t>
    </r>
  </si>
  <si>
    <t xml:space="preserve">● Una vez hecho lo anterior y con los datos completos, informes, ratios y gráficos se autogenerarán en </t>
  </si>
  <si>
    <t xml:space="preserve">   las hojas siguientes.</t>
  </si>
  <si>
    <t>Excel© es una marca registrada de Microsoft Corporation</t>
  </si>
  <si>
    <r>
      <t xml:space="preserve"> 2- La situación de ENDEUDAMIENTO</t>
    </r>
    <r>
      <rPr>
        <sz val="10"/>
        <rFont val="Segoe UI"/>
        <family val="2"/>
      </rPr>
      <t xml:space="preserve">:  ¿La deuda de la empresa es correcta, tanto cuantitativamente como </t>
    </r>
  </si>
  <si>
    <r>
      <t xml:space="preserve"> 3- La CAPITALIZACIÓN</t>
    </r>
    <r>
      <rPr>
        <sz val="10"/>
        <rFont val="Segoe UI"/>
        <family val="2"/>
      </rPr>
      <t>:  ¿La empresa dispone de suficientes capitales propios que le permiten cierto grado de</t>
    </r>
  </si>
  <si>
    <r>
      <t xml:space="preserve"> 1- La situación de LIQUIDEZ</t>
    </r>
    <r>
      <rPr>
        <sz val="10"/>
        <rFont val="Segoe UI"/>
        <family val="2"/>
      </rPr>
      <t xml:space="preserve"> (solvencia):  ¿La empresa podrá hacer frente a los pagos comprometidos?  </t>
    </r>
  </si>
  <si>
    <t>Sobretodo a medio y corto plazo.</t>
  </si>
  <si>
    <r>
      <t xml:space="preserve"> 1- Análisis ESTÁTICO</t>
    </r>
    <r>
      <rPr>
        <sz val="10"/>
        <rFont val="Segoe UI"/>
        <family val="2"/>
      </rPr>
      <t>:  Análisis de un solo Balance de Situación.</t>
    </r>
  </si>
  <si>
    <r>
      <t xml:space="preserve"> 3- Análisis HISTÓRICO o PREVISIONAL</t>
    </r>
    <r>
      <rPr>
        <sz val="10"/>
        <rFont val="Segoe UI"/>
        <family val="2"/>
      </rPr>
      <t xml:space="preserve">:  Naturalmente, el análisis puede hacerse sobre datos históricos (reales) </t>
    </r>
  </si>
  <si>
    <t xml:space="preserve">     o sobre datos previsionales (previsiones a futuro).</t>
  </si>
  <si>
    <r>
      <t>ACTIVO : ACTIVO TOTAL</t>
    </r>
    <r>
      <rPr>
        <sz val="10"/>
        <rFont val="Segoe UI"/>
        <family val="2"/>
      </rPr>
      <t xml:space="preserve"> (activo fijo + activo circulante) - Assets</t>
    </r>
  </si>
  <si>
    <r>
      <t>ACTIVO REAL</t>
    </r>
    <r>
      <rPr>
        <sz val="10"/>
        <rFont val="Segoe UI"/>
        <family val="2"/>
      </rPr>
      <t>: activo total menos activos ficticios menos activos inmateriales sin valor de realización.</t>
    </r>
  </si>
  <si>
    <r>
      <t>ACTIVO CIRCULANTE</t>
    </r>
    <r>
      <rPr>
        <sz val="10"/>
        <rFont val="Segoe UI"/>
        <family val="2"/>
      </rPr>
      <t>: Activo Corriente - Short Term Assets</t>
    </r>
  </si>
  <si>
    <r>
      <t xml:space="preserve">TESORERÍA: </t>
    </r>
    <r>
      <rPr>
        <sz val="10"/>
        <rFont val="Segoe UI"/>
        <family val="2"/>
      </rPr>
      <t>Disponible, efectivo y otros activos líquidos, cash.</t>
    </r>
  </si>
  <si>
    <r>
      <t>FONDO de MANIOBRA</t>
    </r>
    <r>
      <rPr>
        <sz val="10"/>
        <rFont val="Segoe UI"/>
        <family val="2"/>
      </rPr>
      <t>: Capital de trabajo - Fondo de Rotación - Working Capital</t>
    </r>
  </si>
  <si>
    <r>
      <t>RESULTADO OPERATIVO</t>
    </r>
    <r>
      <rPr>
        <sz val="10"/>
        <rFont val="Segoe UI"/>
        <family val="2"/>
      </rPr>
      <t>: Resultado de la explotación - Beneficio operativo. EBITDA más amortizaciones:EBITA.</t>
    </r>
  </si>
  <si>
    <r>
      <t>Resultado - BAII</t>
    </r>
    <r>
      <rPr>
        <sz val="10"/>
        <rFont val="Segoe UI"/>
        <family val="2"/>
      </rPr>
      <t>: Beneficio antes de intereses (ingresos y gastos financieros) e impuestos.</t>
    </r>
  </si>
  <si>
    <r>
      <t>RESULTADO FINANCIERO</t>
    </r>
    <r>
      <rPr>
        <sz val="10"/>
        <rFont val="Segoe UI"/>
        <family val="2"/>
      </rPr>
      <t>:  Ingresos financieros - gastos financieros.</t>
    </r>
  </si>
  <si>
    <r>
      <t>BENEFICIO NETO</t>
    </r>
    <r>
      <rPr>
        <sz val="10"/>
        <rFont val="Segoe UI"/>
        <family val="2"/>
      </rPr>
      <t>: Beneficio después de impuestos - Resultado Neto - Resultado después de impuestos - Net Profit</t>
    </r>
  </si>
  <si>
    <r>
      <t>AMORTIZACIONES</t>
    </r>
    <r>
      <rPr>
        <sz val="10"/>
        <rFont val="Segoe UI"/>
        <family val="2"/>
      </rPr>
      <t>: Depreciaciones - depreciations.</t>
    </r>
  </si>
  <si>
    <t xml:space="preserve">    para visualizar hacia dónde va la empresa.</t>
  </si>
  <si>
    <t xml:space="preserve">     Es bueno recordar siempre que si la certeza existe es únicamente sobre la realidad (datos históricos) y que los </t>
  </si>
  <si>
    <t xml:space="preserve">     balances previsionales sólo son "fiables" si se refieren a un futuro cercano al último balance histórico. Los </t>
  </si>
  <si>
    <t xml:space="preserve">     balances previsionales a plazos largos sólo sirven para señalar una tendencia.</t>
  </si>
  <si>
    <r>
      <t xml:space="preserve">REALIZABLE: </t>
    </r>
    <r>
      <rPr>
        <sz val="10"/>
        <rFont val="Segoe UI"/>
        <family val="2"/>
      </rPr>
      <t xml:space="preserve">Saldos pendientes de los clientes y cualquier otro activo realizable (convertible en dinero) a corto </t>
    </r>
  </si>
  <si>
    <t>plazo.</t>
  </si>
  <si>
    <t>Cost of Sales / Cost of goods (según caso).</t>
  </si>
  <si>
    <t xml:space="preserve">Generalmente en las hojas los cálculos se realizan entendiendo por ventas "ingresos operativos" (ventas + otros </t>
  </si>
  <si>
    <t>ingresos).</t>
  </si>
  <si>
    <r>
      <t>E.B.I.T.D.A.</t>
    </r>
    <r>
      <rPr>
        <sz val="10"/>
        <rFont val="Segoe UI"/>
        <family val="2"/>
      </rPr>
      <t xml:space="preserve">: Resultado operativo más amortizaciones (depreciaciones). Earnings Before Interest Taxes </t>
    </r>
  </si>
  <si>
    <t>Depreciations &amp; Amortizations</t>
  </si>
  <si>
    <r>
      <t xml:space="preserve">RATIO IDEAL: 2 </t>
    </r>
    <r>
      <rPr>
        <i/>
        <sz val="11"/>
        <color theme="5" tint="-0.249977111117893"/>
        <rFont val="Segoe UI"/>
        <family val="2"/>
      </rPr>
      <t>o ligeramente por arriba o abajo según sector.</t>
    </r>
  </si>
  <si>
    <t>pagos. En empresas de servicios (sin existencias), este ratio será el mismo que el de liquidez.</t>
  </si>
  <si>
    <t xml:space="preserve">Ratio &lt;1. Si es mucho más bajo de 1, es posible que la empresa tenga problemas para afrontar los pagos e, </t>
  </si>
  <si>
    <t>incluso, suspenderlos.</t>
  </si>
  <si>
    <t>Compara las deudas a corto plazo con el disponible. Evalúa la capacidad de hacer frente a los pagos a corto plazo</t>
  </si>
  <si>
    <t xml:space="preserve"> con el dinero que tienes hoy.</t>
  </si>
  <si>
    <t xml:space="preserve">Este es un ratio complementario y que - para que sea efectivo - debe tomarse un valor medio pues la </t>
  </si>
  <si>
    <t>disponibilidad varía mucho durante el ejercicio.</t>
  </si>
  <si>
    <t>ratio siguiente.</t>
  </si>
  <si>
    <t>Tómalo como una referencia complementaria a los anteriores y si es muy bajo, analiza la tesorería previsional y el</t>
  </si>
  <si>
    <t>SIGNIFICADO DE LOS RATIOS Y CÁLCULO</t>
  </si>
  <si>
    <t xml:space="preserve">Mayor que 1 puede indicar que los fondos propios son insuficientes; la empresa depende en exceso de sus </t>
  </si>
  <si>
    <t>acreedores y su situación financiera puede ser de riesgo.</t>
  </si>
  <si>
    <t xml:space="preserve">Es posible que incrementado los recursos ajenos el porcentaje de beneficios de la empresa se incrementase. </t>
  </si>
  <si>
    <t xml:space="preserve">La comparación con el ratio anterior nos ofrecerá una visión respecto a la calidad de la deuda (similar a la del </t>
  </si>
  <si>
    <t>ratio de ese nombre).</t>
  </si>
  <si>
    <t>GARANTÍA y ESTABILIDAD</t>
  </si>
  <si>
    <t xml:space="preserve">Esto significa que la mitad del inmovilizado es financiado mediante préstamos a largo plazo y el resto con fondos </t>
  </si>
  <si>
    <t>propios.</t>
  </si>
  <si>
    <t xml:space="preserve">Compara el activo fijo (inmovilizado) con las deudas a largo plazo y representa el grado de seguridad que </t>
  </si>
  <si>
    <t>se ofrece.</t>
  </si>
  <si>
    <t xml:space="preserve"> Pasivo Total ÷ Patrimonio Neto</t>
  </si>
  <si>
    <t xml:space="preserve">Mide la correlación entre ambas magnitudes, así ratio 1 significaría que el Beneficio Neto es igual al Patrimonio </t>
  </si>
  <si>
    <t>Neto, por encima de 1 es más el Beneficio Neto que el Patrimonio Neto.</t>
  </si>
  <si>
    <t xml:space="preserve">Compara el BENEFICIO NETO con la suma de PN y PASIVO, es decir: indica la rentabilidad que obtenemos al </t>
  </si>
  <si>
    <t xml:space="preserve">Cuanto más alto sea este ratio significa que obtenemos más rentabilidad a los recursos de la empresa: </t>
  </si>
  <si>
    <t>RENTABILIDAD FINANCIERA GLOBAL.</t>
  </si>
  <si>
    <t>comparan varios años.</t>
  </si>
  <si>
    <t xml:space="preserve">Interesa que su valor sea lo más elevado posible, ya que significa un buen aprovechamiento de los recursos </t>
  </si>
  <si>
    <t>disponibles.</t>
  </si>
  <si>
    <t xml:space="preserve">Ten en cuenta que el ratio "perfecto" es: (clientes + efectos a cobrar + efectos descontados pendientes </t>
  </si>
  <si>
    <t>de vencimiento) ÷ Ventas.</t>
  </si>
  <si>
    <t xml:space="preserve">Cuanto mayor sea el plazo, mejor para la empresa, en cualquier caso siempre debe ser superior al de cobro a </t>
  </si>
  <si>
    <t>los clientes.</t>
  </si>
  <si>
    <r>
      <t>Criterio general</t>
    </r>
    <r>
      <rPr>
        <u/>
        <sz val="14"/>
        <rFont val="Segoe UI"/>
        <family val="2"/>
      </rPr>
      <t xml:space="preserve"> </t>
    </r>
    <r>
      <rPr>
        <b/>
        <u/>
        <sz val="14"/>
        <rFont val="Segoe UI"/>
        <family val="2"/>
      </rPr>
      <t>para el análisis</t>
    </r>
    <r>
      <rPr>
        <b/>
        <u/>
        <sz val="11"/>
        <rFont val="Segoe UI"/>
        <family val="2"/>
      </rPr>
      <t xml:space="preserve"> </t>
    </r>
    <r>
      <rPr>
        <u/>
        <sz val="11"/>
        <color indexed="23"/>
        <rFont val="Segoe UI"/>
        <family val="2"/>
      </rPr>
      <t>(tomarlo con precaución)</t>
    </r>
  </si>
  <si>
    <r>
      <t xml:space="preserve">Ratio de </t>
    </r>
    <r>
      <rPr>
        <b/>
        <sz val="12"/>
        <rFont val="Segoe UI"/>
        <family val="2"/>
      </rPr>
      <t>CONSISTENCIA</t>
    </r>
  </si>
  <si>
    <t>o activos inmateriales sin valor de realización. Si este ratio es importante en tu caso, deberás verificar los cálculos</t>
  </si>
  <si>
    <t>realizados por la hoja y, sobretodo, ajustar ese activo real.</t>
  </si>
  <si>
    <t>cualitativamente?</t>
  </si>
  <si>
    <t xml:space="preserve"> independencia financiera?</t>
  </si>
  <si>
    <r>
      <t xml:space="preserve"> 4- La situación de GARANTÍA</t>
    </r>
    <r>
      <rPr>
        <sz val="10"/>
        <rFont val="Segoe UI"/>
        <family val="2"/>
      </rPr>
      <t>:  ¿La empresa tiene suficientes garantías patrimoniales frente a terceros?</t>
    </r>
  </si>
  <si>
    <r>
      <t xml:space="preserve"> 5- La GESTIÓN de los activos</t>
    </r>
    <r>
      <rPr>
        <sz val="10"/>
        <rFont val="Segoe UI"/>
        <family val="2"/>
      </rPr>
      <t>:  ¿Es eficiente la gestión de los activos de la empresa?</t>
    </r>
  </si>
  <si>
    <r>
      <t xml:space="preserve"> 7- La CAPACIDAD de generar riqueza</t>
    </r>
    <r>
      <rPr>
        <sz val="10"/>
        <rFont val="Segoe UI"/>
        <family val="2"/>
      </rPr>
      <t>:  ¿La rentabilidad y la capacidad de autofinanciación es suficiente?</t>
    </r>
  </si>
  <si>
    <r>
      <t xml:space="preserve"> 8- El CRECIMIENTO (análisis dinámico)</t>
    </r>
    <r>
      <rPr>
        <sz val="10"/>
        <rFont val="Segoe UI"/>
        <family val="2"/>
      </rPr>
      <t>:  ¿La empresa crece realmente y lo hace de forma equilibrada?</t>
    </r>
  </si>
  <si>
    <t>Análisis de RATIOS</t>
  </si>
  <si>
    <t>Denominación :</t>
  </si>
  <si>
    <t xml:space="preserve">  Notas</t>
  </si>
  <si>
    <t xml:space="preserve">          Este libro tiene como objetivo facilitar al máximo el análisis de los balances de una empresa</t>
  </si>
  <si>
    <t xml:space="preserve">          un lenguaje no técnico, con el objetivo de lograr una mayor comprensión de los conceptos por parte de los </t>
  </si>
  <si>
    <t xml:space="preserve">          usuarios cuya finalidad es usarlos en la vida  cotidiana de su empresa. </t>
  </si>
  <si>
    <r>
      <t>● Puedes analizar desde un solo balance hasta un máximo de 5,</t>
    </r>
    <r>
      <rPr>
        <i/>
        <sz val="10"/>
        <color rgb="FF000000"/>
        <rFont val="Segoe UI"/>
        <family val="2"/>
      </rPr>
      <t xml:space="preserve"> no es preciso incluir datos en todas</t>
    </r>
  </si>
  <si>
    <t xml:space="preserve"> las columnas. Usa sólo las que precises.</t>
  </si>
  <si>
    <r>
      <t xml:space="preserve">● </t>
    </r>
    <r>
      <rPr>
        <b/>
        <sz val="10"/>
        <color rgb="FF000000"/>
        <rFont val="Segoe UI"/>
        <family val="2"/>
      </rPr>
      <t>No es obligatorio incluir todos los datos</t>
    </r>
    <r>
      <rPr>
        <sz val="10"/>
        <color rgb="FF000000"/>
        <rFont val="Segoe UI"/>
        <family val="2"/>
      </rPr>
      <t xml:space="preserve"> (aunque siempre es lo mejor), la hoja calculará los ratios que</t>
    </r>
  </si>
  <si>
    <t xml:space="preserve"> pueda en función de los datos incluidos.</t>
  </si>
  <si>
    <r>
      <t xml:space="preserve"> 6- La situación de EQUILIBRIO FINANCIERO</t>
    </r>
    <r>
      <rPr>
        <sz val="10"/>
        <rFont val="Segoe UI"/>
        <family val="2"/>
      </rPr>
      <t xml:space="preserve">:  ¿El balance está suficientemente equilibrado? El nivel de </t>
    </r>
  </si>
  <si>
    <t xml:space="preserve"> adecuación entre las tendencias a la liquidez de los activos y a la exigibilidad de los pasivos ¿Es correcto?</t>
  </si>
  <si>
    <t>puede ser:</t>
  </si>
  <si>
    <r>
      <t xml:space="preserve"> 2- Análisis DINÁMICO</t>
    </r>
    <r>
      <rPr>
        <sz val="10"/>
        <rFont val="Segoe UI"/>
        <family val="2"/>
      </rPr>
      <t xml:space="preserve">:  Análisis de dos o más balances, tiene la ventaja de que nos permite analizar su </t>
    </r>
  </si>
  <si>
    <t xml:space="preserve">     evolución (positiva o negativa)  y visualizar el corto plazo.</t>
  </si>
  <si>
    <t xml:space="preserve">Los ratios que se incluyen a continuación, evalúan el endeudamiento desde distintas ópticas: Respecto al </t>
  </si>
  <si>
    <t xml:space="preserve">Patrimonio Neto (capitales propios), respecto a los activos, en relación a la capacidad de la empresa para </t>
  </si>
  <si>
    <t>generar fondos yretornar dichos préstamos, etc.</t>
  </si>
  <si>
    <t>En general, lo primero que debe evaluarse es si el ratio de endeudamiento respecto a los capitales propios</t>
  </si>
  <si>
    <t xml:space="preserve">(PN) es adecuado, debe tenerse en cuenta que en muchos países, los administradores de las empresas </t>
  </si>
  <si>
    <t>tienen obligaciones legales en caso de que la empresa no cumpla ciertos ratios.</t>
  </si>
  <si>
    <t xml:space="preserve">Relaciona los fondos ajenos con el patrimonio neto (fondos propios de la empresa), ratio 1 será PN igual </t>
  </si>
  <si>
    <t>al total de las deudas de la empresa.</t>
  </si>
  <si>
    <t xml:space="preserve">En general se considera que las deudas no deben superar a los fondos propios (el ratio no debería </t>
  </si>
  <si>
    <t>ser superior a 1), en caso contrario no estaríamos en situación de afrontar una etapa de crisis.</t>
  </si>
  <si>
    <t xml:space="preserve">Mucho menor que 1 puede revelar que el PN es excesivo y no se aprovechan todas las oportunidades </t>
  </si>
  <si>
    <t xml:space="preserve">de financiación. </t>
  </si>
  <si>
    <t xml:space="preserve">Este ratio nos ofrece una evaluación similar al ratio de endeudamiento pero desde otra óptica (al revés): </t>
  </si>
  <si>
    <t>Compara los fondos propios con las deudas.</t>
  </si>
  <si>
    <t xml:space="preserve">En general, el Patrimonio Neto debería ser igual a la deuda (Ratio 1) o no mucho menor. </t>
  </si>
  <si>
    <t>Si el ratio es superior a 1  es probable que haya activos ociosos.</t>
  </si>
  <si>
    <t xml:space="preserve">Estos ratios ofrecen una perspectiva desde distintos ángulos (garantía, seguridad a largo plazo </t>
  </si>
  <si>
    <t>y estabilidad) a los acreedores de la empresa.</t>
  </si>
  <si>
    <t>empresa ofrece a sus acreedores.</t>
  </si>
  <si>
    <t>se ofrece a los acreedores a largo plazo pues radiografía la situación futura de la empresa.</t>
  </si>
  <si>
    <t>fundamental.</t>
  </si>
  <si>
    <t>durante el ciclo operativo para hacer posible el funcionamiento de la actividad ordinaria de la empresa.</t>
  </si>
  <si>
    <t xml:space="preserve">Se suele definir como la parte del circulante financiado con recursos permanentes … aunque es más </t>
  </si>
  <si>
    <t>que el FdM es  la mitad que el ECP.</t>
  </si>
  <si>
    <t xml:space="preserve">Es el número de días que tarda en regenerarse el fondo de maniobra a través de la actividad normal </t>
  </si>
  <si>
    <t xml:space="preserve">de la empresa. </t>
  </si>
  <si>
    <t xml:space="preserve">Depende de los sectores, en general un número de días bajo señala un proceso productivo corto con una </t>
  </si>
  <si>
    <t>fondos propios.</t>
  </si>
  <si>
    <t xml:space="preserve">conjunto de recursos aplicados en la empresa.  Mide la correlación entre ambas magnitudes, así ratio 1 </t>
  </si>
  <si>
    <t>significaría que el Beneficio Neto es igual a PN+PASIVO.</t>
  </si>
  <si>
    <t xml:space="preserve">El valor ideal siempre es que sean lo más elevados posible y su análisis es importante sobretodo cuando se </t>
  </si>
  <si>
    <t xml:space="preserve">El concepto es: Una empresa es más eficiente cuanto más capaz es de generar más ventas con menos inversiones </t>
  </si>
  <si>
    <t xml:space="preserve">Estos ratios permiten analizar cual es el rendimiento de los activos, todos se obtienen dividendo </t>
  </si>
  <si>
    <t>las ventas por el activo correspondiente.</t>
  </si>
  <si>
    <t xml:space="preserve">Naturalmente, cuanto menor sea el plazo, mejor para la empresa y - en cualquier caso, es importante </t>
  </si>
  <si>
    <t>que este plazo sea siempre menor que el de pago a los proveedores. Esa comparación es importante.</t>
  </si>
  <si>
    <t>Información</t>
  </si>
  <si>
    <t xml:space="preserve">El análisis de balances puede realizarse desde distintas ópticas y en función de la tipología de los datos, </t>
  </si>
  <si>
    <t xml:space="preserve">    En cualquier caso es muy útil analizar el histórico (de dónde viene la empresa) e incluir una parte previsional </t>
  </si>
  <si>
    <t xml:space="preserve">de la empresa para hacer frente a sus pagos a MEDIO PLAZO. Su valor depende esencialmente de la </t>
  </si>
  <si>
    <t xml:space="preserve">Por esa razón el ratio ideal de una empresa de servicios comparado con el de una empresa industrial </t>
  </si>
  <si>
    <t>puede ser notablemente distinto.</t>
  </si>
  <si>
    <t xml:space="preserve"> los riesgos se incrementan notablemente y en la mayoría de casos ratio 1 significará la imposibilidad de pago. </t>
  </si>
  <si>
    <t>Año más reciente :</t>
  </si>
  <si>
    <t>IV. Inversiones en empresas del grupo y asociadas a largo plazo</t>
  </si>
  <si>
    <t>IV. Inversiones en empresas del grupo y asociadas a corto plazo</t>
  </si>
  <si>
    <t xml:space="preserve">   Beneficio Neto (resultado neto, después de impuestos)</t>
  </si>
  <si>
    <t xml:space="preserve">   Compras (proveedores)</t>
  </si>
  <si>
    <t>Balance a analizar</t>
  </si>
  <si>
    <r>
      <t xml:space="preserve"> (1) </t>
    </r>
    <r>
      <rPr>
        <b/>
        <i/>
        <sz val="10"/>
        <color rgb="FFC00000"/>
        <rFont val="Segoe UI"/>
        <family val="2"/>
      </rPr>
      <t>Rentabilidad Financiera</t>
    </r>
    <r>
      <rPr>
        <i/>
        <sz val="10"/>
        <color rgb="FFC00000"/>
        <rFont val="Segoe UI"/>
        <family val="2"/>
      </rPr>
      <t xml:space="preserve">: la más importante pues nos indica el Beneficio generado en relación con los </t>
    </r>
  </si>
  <si>
    <r>
      <t xml:space="preserve"> (2) </t>
    </r>
    <r>
      <rPr>
        <b/>
        <i/>
        <sz val="10"/>
        <color rgb="FFC00000"/>
        <rFont val="Segoe UI"/>
        <family val="2"/>
      </rPr>
      <t>Rentabilidad Económica</t>
    </r>
    <r>
      <rPr>
        <i/>
        <sz val="10"/>
        <color rgb="FFC00000"/>
        <rFont val="Segoe UI"/>
        <family val="2"/>
      </rPr>
      <t>: Nos indica la productividad que estamos obteniendo del activo de la empresa.</t>
    </r>
  </si>
  <si>
    <r>
      <t>RATIO IDEAL:</t>
    </r>
    <r>
      <rPr>
        <b/>
        <sz val="10"/>
        <color theme="9" tint="-0.499984740745262"/>
        <rFont val="Segoe UI"/>
        <family val="2"/>
      </rPr>
      <t xml:space="preserve"> </t>
    </r>
    <r>
      <rPr>
        <sz val="10"/>
        <color theme="9" tint="-0.499984740745262"/>
        <rFont val="Tahoma"/>
        <family val="2"/>
      </rPr>
      <t xml:space="preserve">No existe, varía mucho según sectores y situaciones, se suele aceptar 0,5 como genérico. </t>
    </r>
  </si>
  <si>
    <r>
      <t xml:space="preserve">Ratio de </t>
    </r>
    <r>
      <rPr>
        <b/>
        <sz val="11"/>
        <rFont val="Segoe UI"/>
        <family val="2"/>
      </rPr>
      <t>LIQUIDEZ</t>
    </r>
  </si>
  <si>
    <r>
      <t xml:space="preserve">RATIO IDEAL: 1 </t>
    </r>
    <r>
      <rPr>
        <i/>
        <sz val="11"/>
        <color theme="9" tint="-0.499984740745262"/>
        <rFont val="Segoe UI"/>
        <family val="2"/>
      </rPr>
      <t xml:space="preserve">o ligeramente por debajo </t>
    </r>
    <r>
      <rPr>
        <sz val="11"/>
        <color theme="9" tint="-0.499984740745262"/>
        <rFont val="Segoe UI"/>
        <family val="2"/>
      </rPr>
      <t>(0,8)</t>
    </r>
    <r>
      <rPr>
        <i/>
        <sz val="11"/>
        <color theme="9" tint="-0.499984740745262"/>
        <rFont val="Segoe UI"/>
        <family val="2"/>
      </rPr>
      <t>.</t>
    </r>
  </si>
  <si>
    <r>
      <t xml:space="preserve">Ratio de </t>
    </r>
    <r>
      <rPr>
        <b/>
        <sz val="11"/>
        <rFont val="Segoe UI"/>
        <family val="2"/>
      </rPr>
      <t>DISPONIBILIDAD</t>
    </r>
  </si>
  <si>
    <r>
      <t xml:space="preserve">RATIO IDEAL: </t>
    </r>
    <r>
      <rPr>
        <sz val="10"/>
        <color theme="9" tint="-0.499984740745262"/>
        <rFont val="Segoe UI"/>
        <family val="2"/>
      </rPr>
      <t>No lo hay, varía mucho, en general entre 0,10 y 0,30</t>
    </r>
    <r>
      <rPr>
        <i/>
        <sz val="10"/>
        <color theme="9" tint="-0.499984740745262"/>
        <rFont val="Segoe UI"/>
        <family val="2"/>
      </rPr>
      <t>.</t>
    </r>
  </si>
  <si>
    <r>
      <t xml:space="preserve">Ratio </t>
    </r>
    <r>
      <rPr>
        <b/>
        <sz val="11"/>
        <rFont val="Segoe UI"/>
        <family val="2"/>
      </rPr>
      <t>ENDEUDAMIENTO</t>
    </r>
    <r>
      <rPr>
        <sz val="11"/>
        <rFont val="Segoe UI"/>
        <family val="2"/>
      </rPr>
      <t xml:space="preserve"> (global)</t>
    </r>
  </si>
  <si>
    <r>
      <t>RATIO IDEAL: NO mayor que 1</t>
    </r>
    <r>
      <rPr>
        <i/>
        <sz val="10"/>
        <color theme="9" tint="-0.499984740745262"/>
        <rFont val="Segoe UI"/>
        <family val="2"/>
      </rPr>
      <t>.</t>
    </r>
  </si>
  <si>
    <r>
      <rPr>
        <b/>
        <sz val="11"/>
        <rFont val="Segoe UI"/>
        <family val="2"/>
      </rPr>
      <t>ENDEUDAMIENTO</t>
    </r>
    <r>
      <rPr>
        <sz val="11"/>
        <rFont val="Segoe UI"/>
        <family val="2"/>
      </rPr>
      <t xml:space="preserve"> CORTO PLAZO</t>
    </r>
  </si>
  <si>
    <r>
      <t xml:space="preserve">Ratio </t>
    </r>
    <r>
      <rPr>
        <b/>
        <sz val="11"/>
        <rFont val="Segoe UI"/>
        <family val="2"/>
      </rPr>
      <t>AUTONOMÍA</t>
    </r>
  </si>
  <si>
    <r>
      <t>RATIO IDEAL: No menor de 1</t>
    </r>
    <r>
      <rPr>
        <sz val="10"/>
        <color theme="9" tint="-0.499984740745262"/>
        <rFont val="Segoe UI"/>
        <family val="2"/>
      </rPr>
      <t xml:space="preserve"> (al revés que el ratio de endeudamiento)</t>
    </r>
    <r>
      <rPr>
        <i/>
        <sz val="10"/>
        <color theme="9" tint="-0.499984740745262"/>
        <rFont val="Segoe UI"/>
        <family val="2"/>
      </rPr>
      <t>.</t>
    </r>
  </si>
  <si>
    <r>
      <t xml:space="preserve">Compara el activo </t>
    </r>
    <r>
      <rPr>
        <b/>
        <i/>
        <sz val="10"/>
        <rFont val="Tahoma"/>
        <family val="2"/>
      </rPr>
      <t>real</t>
    </r>
    <r>
      <rPr>
        <i/>
        <sz val="10"/>
        <rFont val="Tahoma"/>
        <family val="2"/>
      </rPr>
      <t xml:space="preserve"> de la empresa con el total de deudas de la misma y significa la garantía que la </t>
    </r>
  </si>
  <si>
    <r>
      <t xml:space="preserve">El punto clave es determinar cuidadosamente el activo </t>
    </r>
    <r>
      <rPr>
        <i/>
        <u/>
        <sz val="10"/>
        <rFont val="Tahoma"/>
        <family val="2"/>
      </rPr>
      <t>real</t>
    </r>
    <r>
      <rPr>
        <i/>
        <sz val="10"/>
        <rFont val="Tahoma"/>
        <family val="2"/>
      </rPr>
      <t>, segregando del valor total los activos ficticios</t>
    </r>
  </si>
  <si>
    <r>
      <t xml:space="preserve">RATIO IDEAL: </t>
    </r>
    <r>
      <rPr>
        <b/>
        <sz val="10"/>
        <color theme="9" tint="-0.499984740745262"/>
        <rFont val="Segoe UI"/>
        <family val="2"/>
      </rPr>
      <t xml:space="preserve">2, </t>
    </r>
    <r>
      <rPr>
        <sz val="12"/>
        <color theme="9" tint="-0.499984740745262"/>
        <rFont val="Segoe UI"/>
        <family val="2"/>
      </rPr>
      <t xml:space="preserve">siempre debe ser mayor que 1, es aceptable a partir de 1,5. </t>
    </r>
  </si>
  <si>
    <r>
      <t>Ratio de</t>
    </r>
    <r>
      <rPr>
        <b/>
        <sz val="11"/>
        <rFont val="Segoe UI"/>
        <family val="2"/>
      </rPr>
      <t xml:space="preserve"> GARANTÍA</t>
    </r>
  </si>
  <si>
    <r>
      <t>RATIO IDEAL: 2</t>
    </r>
    <r>
      <rPr>
        <sz val="12"/>
        <color theme="9" tint="-0.499984740745262"/>
        <rFont val="Tahoma"/>
        <family val="2"/>
      </rPr>
      <t xml:space="preserve">. </t>
    </r>
  </si>
  <si>
    <r>
      <t xml:space="preserve">Ratio de </t>
    </r>
    <r>
      <rPr>
        <b/>
        <sz val="11"/>
        <rFont val="Segoe UI"/>
        <family val="2"/>
      </rPr>
      <t>ESTABILIDAD</t>
    </r>
  </si>
  <si>
    <r>
      <t>RATIO IDEAL: Menor que 1</t>
    </r>
    <r>
      <rPr>
        <sz val="12"/>
        <color theme="9" tint="-0.499984740745262"/>
        <rFont val="Tahoma"/>
        <family val="2"/>
      </rPr>
      <t xml:space="preserve">. </t>
    </r>
  </si>
  <si>
    <t>ROTACIÓN DEL ACTIVO</t>
  </si>
  <si>
    <t>Patrimonio NETO y PASIVO</t>
  </si>
  <si>
    <t>Pasivo LARGO PLAZO</t>
  </si>
  <si>
    <t>Pasivo CORTO PLAZO</t>
  </si>
  <si>
    <t>I. Pasivos vinculados con activos no corrientes mantenidos para la venta</t>
  </si>
  <si>
    <t>Compara circulante con exigible a corto. En general: lejos de 1 (cercano a 2).</t>
  </si>
  <si>
    <t>Diferencia entre el circulante y el exigible al corto. Siempre debe ser positivo.</t>
  </si>
  <si>
    <r>
      <t>Rentabilidad</t>
    </r>
    <r>
      <rPr>
        <b/>
        <i/>
        <sz val="12"/>
        <rFont val="Segoe UI"/>
        <family val="2"/>
      </rPr>
      <t xml:space="preserve"> Financiera</t>
    </r>
  </si>
  <si>
    <r>
      <t xml:space="preserve">Rentabilidad </t>
    </r>
    <r>
      <rPr>
        <b/>
        <i/>
        <sz val="12"/>
        <rFont val="Segoe UI"/>
        <family val="2"/>
      </rPr>
      <t>Económica</t>
    </r>
  </si>
  <si>
    <r>
      <t>Rentabilidad del</t>
    </r>
    <r>
      <rPr>
        <b/>
        <i/>
        <sz val="12"/>
        <rFont val="Segoe UI"/>
        <family val="2"/>
      </rPr>
      <t xml:space="preserve"> Capital</t>
    </r>
  </si>
  <si>
    <r>
      <t xml:space="preserve">Rentabilidad de las </t>
    </r>
    <r>
      <rPr>
        <b/>
        <i/>
        <sz val="12"/>
        <rFont val="Segoe UI"/>
        <family val="2"/>
      </rPr>
      <t>Ventas</t>
    </r>
  </si>
  <si>
    <r>
      <t>Endeud.</t>
    </r>
    <r>
      <rPr>
        <b/>
        <i/>
        <sz val="12"/>
        <rFont val="Segoe UI"/>
        <family val="2"/>
      </rPr>
      <t xml:space="preserve"> Corto Plazo</t>
    </r>
  </si>
  <si>
    <r>
      <t>Días cobro</t>
    </r>
    <r>
      <rPr>
        <i/>
        <sz val="12"/>
        <rFont val="Segoe UI"/>
        <family val="2"/>
      </rPr>
      <t xml:space="preserve"> clientes</t>
    </r>
  </si>
  <si>
    <r>
      <t>Días pago</t>
    </r>
    <r>
      <rPr>
        <i/>
        <sz val="12"/>
        <rFont val="Segoe UI"/>
        <family val="2"/>
      </rPr>
      <t xml:space="preserve"> proveedores</t>
    </r>
  </si>
  <si>
    <t>Para gráfico balance - NO BORRAR NI OCULTAR</t>
  </si>
  <si>
    <t>Activo</t>
  </si>
  <si>
    <t>F.Maniobra</t>
  </si>
  <si>
    <t>PN y Pasivo</t>
  </si>
  <si>
    <t>activo circulante total</t>
  </si>
  <si>
    <t>Circulante</t>
  </si>
  <si>
    <t>pasivo circulante total</t>
  </si>
  <si>
    <t>Fijo</t>
  </si>
  <si>
    <t>ACTIVO FIJO Total</t>
  </si>
  <si>
    <t>Fondo Maniobra</t>
  </si>
  <si>
    <t>Pat. Neto + Pasivo LP (Fijo)</t>
  </si>
  <si>
    <t>ANÁLISIS de 4 PUNTOS</t>
  </si>
  <si>
    <t>Análisis BÁSICO de los BALANCES</t>
  </si>
  <si>
    <t>Descripcion</t>
  </si>
  <si>
    <r>
      <t>ACTIVO FIJO</t>
    </r>
    <r>
      <rPr>
        <sz val="10"/>
        <rFont val="Segoe UI"/>
        <family val="2"/>
      </rPr>
      <t>:  Activo NO Corriente - Activo Fijo - Long Term Assets</t>
    </r>
  </si>
  <si>
    <r>
      <t>PASIVO</t>
    </r>
    <r>
      <rPr>
        <sz val="10"/>
        <rFont val="Segoe UI"/>
        <family val="2"/>
      </rPr>
      <t>: Deudas - Recursos Ajenos - Liabilities</t>
    </r>
  </si>
  <si>
    <r>
      <t>PASIVO A LARGO PLAZO</t>
    </r>
    <r>
      <rPr>
        <sz val="10"/>
        <rFont val="Segoe UI"/>
        <family val="2"/>
      </rPr>
      <t>: Pasivo NO corriente - Pasivo a largo plazo - Long Term Liabilities.</t>
    </r>
  </si>
  <si>
    <r>
      <t>PASIVO A CORTO PLAZO</t>
    </r>
    <r>
      <rPr>
        <sz val="10"/>
        <rFont val="Segoe UI"/>
        <family val="2"/>
      </rPr>
      <t>: Pasivo Corriente - Pasivo Circulante - Short Term Liabilities</t>
    </r>
  </si>
  <si>
    <r>
      <t>COSTO DE LAS VENTAS</t>
    </r>
    <r>
      <rPr>
        <sz val="10"/>
        <rFont val="Segoe UI"/>
        <family val="2"/>
      </rPr>
      <t xml:space="preserve">: Consumo más gastos directos generados por la producción o prestación del servicio - </t>
    </r>
  </si>
  <si>
    <r>
      <t>BENEFICIO ANTES ISR</t>
    </r>
    <r>
      <rPr>
        <sz val="10"/>
        <rFont val="Segoe UI"/>
        <family val="2"/>
      </rPr>
      <t>: Beneficio antes de impuestos - Resultado antes de impuestos - BAI. Gross Profit.</t>
    </r>
  </si>
  <si>
    <t>I. Activo intangible.</t>
  </si>
  <si>
    <t>II. Activo Fijo.</t>
  </si>
  <si>
    <t>II. Inventarios.</t>
  </si>
  <si>
    <r>
      <t>Tesorería</t>
    </r>
    <r>
      <rPr>
        <i/>
        <sz val="12"/>
        <rFont val="Segoe UI"/>
        <family val="2"/>
      </rPr>
      <t xml:space="preserve"> (Prueba Acida)</t>
    </r>
  </si>
  <si>
    <t>DATOS DEL BALANCE</t>
  </si>
  <si>
    <t>1. Capital Suscrito y pagado</t>
  </si>
  <si>
    <t>A-3) Aportes, donaciones y legados recibidos.</t>
  </si>
  <si>
    <t>Inventarios o existencias</t>
  </si>
  <si>
    <t>P.N.  y PASIVO</t>
  </si>
  <si>
    <t xml:space="preserve">  Deuda corto plazo ÷ Patrimonio Neto</t>
  </si>
  <si>
    <t>g</t>
  </si>
  <si>
    <t>Compara el disponible mas el realizable con  deuda a Corto.  ideal cerca 1.</t>
  </si>
  <si>
    <t>% Rentabilidad neta sobre recursos propios (Patrimonio Neto).</t>
  </si>
  <si>
    <t>MARGEN BRUTO: Ventas menos Costo de las ventas - Gross Margin</t>
  </si>
  <si>
    <t>y, por tanto, a un Costo menor.</t>
  </si>
  <si>
    <t>Análisis Automatizado situación financiera</t>
  </si>
  <si>
    <t xml:space="preserve">Análisis Automatizado de la situación financiera </t>
  </si>
  <si>
    <t xml:space="preserve">          Sus contenidos y explicaciones han sido elaborados desde una perspectiva práctica, usando</t>
  </si>
  <si>
    <t>INVENTARAIO: Existencia, inventario, material, disponible para la venta, inventario.</t>
  </si>
  <si>
    <t xml:space="preserve">Compara las deudas a corto plazo con el activo circulante (dinero, realizable y inventarios) y evalúa la capacidad </t>
  </si>
  <si>
    <t xml:space="preserve">velocidad de rotación de las cuentas a cobrar y a pagar y de los inventarios. </t>
  </si>
  <si>
    <t xml:space="preserve">Hace lo mismo que en el caso anterior pero sin tener en cuenta los inventarios, mide la distancia a la suspensión de </t>
  </si>
  <si>
    <t>III. Cuentas a cobrar y  Otros deudores comerciales</t>
  </si>
  <si>
    <t xml:space="preserve">   Activo circulante ÷ Pasivo a corto plazo</t>
  </si>
  <si>
    <r>
      <t xml:space="preserve">Ratio </t>
    </r>
    <r>
      <rPr>
        <b/>
        <sz val="11"/>
        <rFont val="Segoe UI"/>
        <family val="2"/>
      </rPr>
      <t>TESORERÍA</t>
    </r>
    <r>
      <rPr>
        <b/>
        <sz val="10"/>
        <rFont val="Segoe UI"/>
        <family val="2"/>
      </rPr>
      <t xml:space="preserve"> </t>
    </r>
    <r>
      <rPr>
        <sz val="10"/>
        <rFont val="Segoe UI"/>
        <family val="2"/>
      </rPr>
      <t xml:space="preserve">- </t>
    </r>
    <r>
      <rPr>
        <b/>
        <sz val="10"/>
        <rFont val="Segoe UI"/>
        <family val="2"/>
      </rPr>
      <t>PRUEBA ACIDA</t>
    </r>
  </si>
  <si>
    <t xml:space="preserve">PATRIMONIO NETO: Recursos Propios - Fondos propios - Pasivo NO Pasivo - Capital </t>
  </si>
  <si>
    <t>RECURSOS PERMANENTES: Patrimonio Neto + Pasivo a largo plazo.</t>
  </si>
  <si>
    <t>RATIO 1 significa que circulante y Pasivo al corto son iguales, por tanto, a medida que el ratio se acerca a 1,</t>
  </si>
  <si>
    <t xml:space="preserve">   (Disponible + Realizable) ÷ Pasivo corto plazo</t>
  </si>
  <si>
    <t xml:space="preserve">   Disponible ÷ Pasivo corto plazo</t>
  </si>
  <si>
    <t xml:space="preserve">   Activo fijo ÷ Pasivo a largo plazo</t>
  </si>
  <si>
    <t>Activo fijo ÷ (Patrimonio Neto + Pasivo a largo plazo)</t>
  </si>
  <si>
    <t xml:space="preserve">fácil de entender así: es la diferencia entre el circulante  y el Pasivo a corto plazo. </t>
  </si>
  <si>
    <t>Compara el disponible con las deudas a corto. En general: En torno a 0,3.</t>
  </si>
  <si>
    <t>INVENTARIOS</t>
  </si>
  <si>
    <t>Costo de venta</t>
  </si>
  <si>
    <t>Gastos generales y Administrativos</t>
  </si>
  <si>
    <t>Estados Resultados y otros Datos Análisis</t>
  </si>
  <si>
    <t>Gastos de venta</t>
  </si>
  <si>
    <t>Gastos financieros</t>
  </si>
  <si>
    <t>Impuestos</t>
  </si>
  <si>
    <t xml:space="preserve">V.Cuentas a pagar y  acreedores comerciales </t>
  </si>
  <si>
    <r>
      <t>Días de</t>
    </r>
    <r>
      <rPr>
        <i/>
        <sz val="12"/>
        <rFont val="Segoe UI"/>
        <family val="2"/>
      </rPr>
      <t xml:space="preserve"> inventario</t>
    </r>
  </si>
  <si>
    <t>Rotación Inventarios</t>
  </si>
  <si>
    <t>Inventarios</t>
  </si>
  <si>
    <t>COSTO DE VENTA</t>
  </si>
  <si>
    <t>Días que se tarda en vender  los inventarios. Cuanto menos, mejor.</t>
  </si>
  <si>
    <t>CAPITAL DE TRABAJO</t>
  </si>
  <si>
    <t>Capital de Trabajo</t>
  </si>
  <si>
    <t>Ratio Capital de trabajo</t>
  </si>
  <si>
    <t>Proporción de CdT respecto al exigible al corto. En general 0,5 es aceptable.</t>
  </si>
  <si>
    <r>
      <t xml:space="preserve">Ratio CdT </t>
    </r>
    <r>
      <rPr>
        <b/>
        <i/>
        <sz val="12"/>
        <rFont val="Segoe UI"/>
        <family val="2"/>
      </rPr>
      <t>en días</t>
    </r>
  </si>
  <si>
    <t>Días que tarda en regenerarse el CdT con las ventas. Cuanto menos mejor.</t>
  </si>
  <si>
    <t>ROTACIÓN ACTIVO, INVENTARIO  y días pago/cobro</t>
  </si>
  <si>
    <t>El capital de trabajo o fondo de maniobra es la cantidad de circulante que permanece sin  ningun cambio</t>
  </si>
  <si>
    <t>El CdT es el que asegura que la empresa pueda hacer frente a sus compromisos de pago y, por tanto, es</t>
  </si>
  <si>
    <t xml:space="preserve">Un CdT negativo, obviamente significará que se está en suspensión de pagos… </t>
  </si>
  <si>
    <t>Ratio de Capital de trabajo</t>
  </si>
  <si>
    <t xml:space="preserve">   Capital de trabajo ÷ Pasivo corto plazo</t>
  </si>
  <si>
    <t xml:space="preserve">Mide la proporción de CdT  respecto al Pasivo al corto plazo, así ratio 1 sería que CdT = ECP y 0,5 </t>
  </si>
  <si>
    <r>
      <t xml:space="preserve">Ratio CdT </t>
    </r>
    <r>
      <rPr>
        <b/>
        <sz val="11"/>
        <rFont val="Segoe UI"/>
        <family val="2"/>
      </rPr>
      <t>en días</t>
    </r>
  </si>
  <si>
    <t xml:space="preserve">   (Capital de Trabajo ÷ Ventas) x 360</t>
  </si>
  <si>
    <t>necesidad moderada de CdT.</t>
  </si>
  <si>
    <t>CAPITAL DE TRABAJO ( Fondo de Maniobra)</t>
  </si>
  <si>
    <t>ROTACIÓN DE INVENTARIO</t>
  </si>
  <si>
    <t>Este indice calcula el plazo medio que se renuevan  los inventarios</t>
  </si>
  <si>
    <t xml:space="preserve">Lógicamente, cuanto menor sea el plazo, mejor para la empresa y - en cualquier caso, es importante </t>
  </si>
  <si>
    <t xml:space="preserve"> (Inventarios ÷ Costo de ventas) x 360</t>
  </si>
  <si>
    <t>Solvencia o Liquidez</t>
  </si>
  <si>
    <t>que este plazo sea siempre   que  se pueda sea menor a 30 días, sino es un producto de ciclo largo.</t>
  </si>
  <si>
    <t>Ratio Capital de Trabajo</t>
  </si>
  <si>
    <t>Ratio CdT en días</t>
  </si>
  <si>
    <t>ROTACIONES</t>
  </si>
  <si>
    <t>© versión original en español: e.ditor consulting s.l.</t>
  </si>
  <si>
    <t>Santroni Parson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</si>
</sst>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#,##0.0"/>
    <numFmt numFmtId="166" formatCode="0.0%"/>
    <numFmt numFmtId="167" formatCode="#,##0.00_ ;[Red]\-#,##0.00\ "/>
  </numFmts>
  <fonts count="172">
    <font>
      <sz val="10"/>
      <name val="Arial"/>
    </font>
    <font>
      <sz val="10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2"/>
      <name val="Verdana"/>
      <family val="2"/>
    </font>
    <font>
      <sz val="10"/>
      <name val="Arial"/>
      <family val="2"/>
    </font>
    <font>
      <sz val="8"/>
      <name val="Tahoma"/>
      <family val="2"/>
    </font>
    <font>
      <sz val="10"/>
      <name val="Tahoma"/>
      <family val="2"/>
    </font>
    <font>
      <b/>
      <sz val="14"/>
      <name val="Tahoma"/>
      <family val="2"/>
    </font>
    <font>
      <b/>
      <sz val="12"/>
      <name val="Tahoma"/>
      <family val="2"/>
    </font>
    <font>
      <sz val="11"/>
      <color indexed="23"/>
      <name val="Tahoma"/>
      <family val="2"/>
    </font>
    <font>
      <sz val="12"/>
      <name val="Tahoma"/>
      <family val="2"/>
    </font>
    <font>
      <sz val="12"/>
      <color indexed="23"/>
      <name val="Tahoma"/>
      <family val="2"/>
    </font>
    <font>
      <b/>
      <sz val="16"/>
      <name val="Tahoma"/>
      <family val="2"/>
    </font>
    <font>
      <b/>
      <sz val="16"/>
      <color indexed="9"/>
      <name val="Tahoma"/>
      <family val="2"/>
    </font>
    <font>
      <sz val="9"/>
      <name val="Tahoma"/>
      <family val="2"/>
    </font>
    <font>
      <sz val="11"/>
      <name val="Tahoma"/>
      <family val="2"/>
    </font>
    <font>
      <sz val="10"/>
      <color indexed="60"/>
      <name val="Tahoma"/>
      <family val="2"/>
    </font>
    <font>
      <b/>
      <sz val="10"/>
      <color indexed="9"/>
      <name val="Tahoma"/>
      <family val="2"/>
    </font>
    <font>
      <b/>
      <sz val="18"/>
      <color indexed="9"/>
      <name val="Tahoma"/>
      <family val="2"/>
    </font>
    <font>
      <b/>
      <sz val="10"/>
      <color indexed="18"/>
      <name val="Tahoma"/>
      <family val="2"/>
    </font>
    <font>
      <sz val="10"/>
      <color indexed="23"/>
      <name val="Tahoma"/>
      <family val="2"/>
    </font>
    <font>
      <sz val="11"/>
      <color indexed="18"/>
      <name val="Tahoma"/>
      <family val="2"/>
    </font>
    <font>
      <sz val="10"/>
      <color indexed="26"/>
      <name val="Tahoma"/>
      <family val="2"/>
    </font>
    <font>
      <sz val="9"/>
      <name val="Arial"/>
      <family val="2"/>
    </font>
    <font>
      <b/>
      <sz val="18"/>
      <color rgb="FFFFFFCC"/>
      <name val="Tahoma"/>
      <family val="2"/>
    </font>
    <font>
      <b/>
      <sz val="16"/>
      <color rgb="FFFFFFCC"/>
      <name val="Tahoma"/>
      <family val="2"/>
    </font>
    <font>
      <b/>
      <sz val="14"/>
      <color indexed="9"/>
      <name val="Segoe UI"/>
      <family val="2"/>
    </font>
    <font>
      <b/>
      <sz val="16"/>
      <color indexed="10"/>
      <name val="Segoe UI"/>
      <family val="2"/>
    </font>
    <font>
      <sz val="11"/>
      <name val="Segoe UI"/>
      <family val="2"/>
    </font>
    <font>
      <b/>
      <sz val="12"/>
      <name val="Segoe UI"/>
      <family val="2"/>
    </font>
    <font>
      <b/>
      <sz val="11"/>
      <name val="Segoe UI"/>
      <family val="2"/>
    </font>
    <font>
      <sz val="12"/>
      <name val="Segoe UI"/>
      <family val="2"/>
    </font>
    <font>
      <sz val="10"/>
      <name val="Segoe UI"/>
      <family val="2"/>
    </font>
    <font>
      <sz val="10"/>
      <color indexed="23"/>
      <name val="Segoe UI"/>
      <family val="2"/>
    </font>
    <font>
      <sz val="12"/>
      <color indexed="23"/>
      <name val="Segoe UI"/>
      <family val="2"/>
    </font>
    <font>
      <sz val="10"/>
      <color theme="0" tint="-0.499984740745262"/>
      <name val="Segoe UI"/>
      <family val="2"/>
    </font>
    <font>
      <b/>
      <sz val="10"/>
      <color indexed="9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10"/>
      <color rgb="FF993300"/>
      <name val="Segoe UI"/>
      <family val="2"/>
    </font>
    <font>
      <i/>
      <sz val="10"/>
      <color rgb="FF000000"/>
      <name val="Segoe UI"/>
      <family val="2"/>
    </font>
    <font>
      <b/>
      <sz val="11"/>
      <color theme="5" tint="-0.249977111117893"/>
      <name val="Segoe UI"/>
      <family val="2"/>
    </font>
    <font>
      <sz val="10"/>
      <color theme="5" tint="-0.249977111117893"/>
      <name val="Segoe UI"/>
      <family val="2"/>
    </font>
    <font>
      <b/>
      <sz val="10"/>
      <color theme="5" tint="-0.249977111117893"/>
      <name val="Segoe UI"/>
      <family val="2"/>
    </font>
    <font>
      <i/>
      <sz val="10"/>
      <name val="Segoe UI"/>
      <family val="2"/>
    </font>
    <font>
      <b/>
      <sz val="10"/>
      <name val="Segoe UI"/>
      <family val="2"/>
    </font>
    <font>
      <sz val="9"/>
      <name val="Segoe UI"/>
      <family val="2"/>
    </font>
    <font>
      <sz val="9"/>
      <color rgb="FF808080"/>
      <name val="Segoe UI"/>
      <family val="2"/>
    </font>
    <font>
      <b/>
      <i/>
      <sz val="10"/>
      <name val="Segoe UI"/>
      <family val="2"/>
    </font>
    <font>
      <b/>
      <sz val="11"/>
      <color indexed="60"/>
      <name val="Segoe UI"/>
      <family val="2"/>
    </font>
    <font>
      <b/>
      <sz val="18"/>
      <color indexed="9"/>
      <name val="Segoe UI"/>
      <family val="2"/>
    </font>
    <font>
      <b/>
      <sz val="10"/>
      <color indexed="18"/>
      <name val="Segoe UI"/>
      <family val="2"/>
    </font>
    <font>
      <b/>
      <sz val="12"/>
      <color theme="5" tint="-0.249977111117893"/>
      <name val="Segoe UI"/>
      <family val="2"/>
    </font>
    <font>
      <i/>
      <sz val="11"/>
      <color theme="5" tint="-0.249977111117893"/>
      <name val="Segoe UI"/>
      <family val="2"/>
    </font>
    <font>
      <sz val="14"/>
      <color indexed="26"/>
      <name val="Segoe UI"/>
      <family val="2"/>
    </font>
    <font>
      <b/>
      <sz val="20"/>
      <color indexed="9"/>
      <name val="Segoe UI"/>
      <family val="2"/>
    </font>
    <font>
      <b/>
      <sz val="9"/>
      <name val="Segoe UI"/>
      <family val="2"/>
    </font>
    <font>
      <sz val="10"/>
      <color indexed="26"/>
      <name val="Segoe UI"/>
      <family val="2"/>
    </font>
    <font>
      <sz val="9"/>
      <color indexed="26"/>
      <name val="Segoe UI"/>
      <family val="2"/>
    </font>
    <font>
      <sz val="9"/>
      <color rgb="FF000080"/>
      <name val="Segoe UI"/>
      <family val="2"/>
    </font>
    <font>
      <sz val="10"/>
      <color indexed="43"/>
      <name val="Segoe UI"/>
      <family val="2"/>
    </font>
    <font>
      <sz val="12"/>
      <color indexed="10"/>
      <name val="Segoe UI"/>
      <family val="2"/>
    </font>
    <font>
      <b/>
      <sz val="14"/>
      <name val="Segoe UI"/>
      <family val="2"/>
    </font>
    <font>
      <b/>
      <sz val="14"/>
      <color indexed="10"/>
      <name val="Segoe UI"/>
      <family val="2"/>
    </font>
    <font>
      <b/>
      <sz val="14"/>
      <color indexed="43"/>
      <name val="Segoe UI"/>
      <family val="2"/>
    </font>
    <font>
      <b/>
      <sz val="12"/>
      <color indexed="18"/>
      <name val="Segoe UI"/>
      <family val="2"/>
    </font>
    <font>
      <sz val="14"/>
      <name val="Segoe UI"/>
      <family val="2"/>
    </font>
    <font>
      <i/>
      <u/>
      <sz val="10"/>
      <name val="Tahoma"/>
      <family val="2"/>
    </font>
    <font>
      <b/>
      <sz val="16"/>
      <color indexed="8"/>
      <name val="Segoe UI"/>
      <family val="2"/>
    </font>
    <font>
      <sz val="11"/>
      <color indexed="23"/>
      <name val="Segoe UI"/>
      <family val="2"/>
    </font>
    <font>
      <sz val="14"/>
      <color indexed="23"/>
      <name val="Segoe UI"/>
      <family val="2"/>
    </font>
    <font>
      <b/>
      <sz val="11"/>
      <color indexed="23"/>
      <name val="Segoe UI"/>
      <family val="2"/>
    </font>
    <font>
      <b/>
      <u/>
      <sz val="14"/>
      <name val="Segoe UI"/>
      <family val="2"/>
    </font>
    <font>
      <u/>
      <sz val="14"/>
      <name val="Segoe UI"/>
      <family val="2"/>
    </font>
    <font>
      <b/>
      <u/>
      <sz val="11"/>
      <name val="Segoe UI"/>
      <family val="2"/>
    </font>
    <font>
      <u/>
      <sz val="11"/>
      <color indexed="23"/>
      <name val="Segoe UI"/>
      <family val="2"/>
    </font>
    <font>
      <b/>
      <sz val="22"/>
      <color theme="0"/>
      <name val="Segoe UI"/>
      <family val="2"/>
    </font>
    <font>
      <b/>
      <sz val="10"/>
      <color theme="9" tint="-0.499984740745262"/>
      <name val="Segoe UI"/>
      <family val="2"/>
    </font>
    <font>
      <sz val="10"/>
      <color theme="9" tint="-0.499984740745262"/>
      <name val="Segoe UI"/>
      <family val="2"/>
    </font>
    <font>
      <b/>
      <sz val="16"/>
      <color indexed="10"/>
      <name val="TahÇ"/>
    </font>
    <font>
      <sz val="22"/>
      <color indexed="26"/>
      <name val="Segoe UI"/>
      <family val="2"/>
    </font>
    <font>
      <b/>
      <sz val="22"/>
      <color rgb="FFFFFFCC"/>
      <name val="Segoe UI"/>
      <family val="2"/>
    </font>
    <font>
      <sz val="16"/>
      <color theme="3" tint="0.39997558519241921"/>
      <name val="Rage Italic"/>
      <family val="4"/>
    </font>
    <font>
      <b/>
      <i/>
      <sz val="18"/>
      <color theme="3" tint="0.39997558519241921"/>
      <name val="Rage Italic"/>
      <family val="4"/>
    </font>
    <font>
      <b/>
      <sz val="14"/>
      <color rgb="FFFFFFCC"/>
      <name val="Segoe UI"/>
      <family val="2"/>
    </font>
    <font>
      <sz val="11"/>
      <color theme="1"/>
      <name val="Segoe UI"/>
      <family val="2"/>
    </font>
    <font>
      <sz val="8"/>
      <color theme="0" tint="-0.499984740745262"/>
      <name val="Segoe UI"/>
      <family val="2"/>
    </font>
    <font>
      <b/>
      <u/>
      <sz val="11"/>
      <color indexed="60"/>
      <name val="Segoe UI"/>
      <family val="2"/>
    </font>
    <font>
      <i/>
      <sz val="9"/>
      <name val="Segoe UI"/>
      <family val="2"/>
    </font>
    <font>
      <i/>
      <sz val="12"/>
      <name val="Segoe UI"/>
      <family val="2"/>
    </font>
    <font>
      <b/>
      <sz val="12"/>
      <color rgb="FFC00000"/>
      <name val="Segoe UI"/>
      <family val="2"/>
    </font>
    <font>
      <i/>
      <sz val="10"/>
      <color rgb="FFC00000"/>
      <name val="Segoe UI"/>
      <family val="2"/>
    </font>
    <font>
      <b/>
      <i/>
      <sz val="10"/>
      <color rgb="FFC00000"/>
      <name val="Segoe UI"/>
      <family val="2"/>
    </font>
    <font>
      <i/>
      <sz val="10"/>
      <name val="Arial"/>
      <family val="2"/>
    </font>
    <font>
      <sz val="10"/>
      <color rgb="FFC00000"/>
      <name val="Tahoma"/>
      <family val="2"/>
    </font>
    <font>
      <sz val="10"/>
      <color theme="9" tint="-0.499984740745262"/>
      <name val="Tahoma"/>
      <family val="2"/>
    </font>
    <font>
      <b/>
      <sz val="11"/>
      <color theme="9" tint="-0.499984740745262"/>
      <name val="Segoe UI"/>
      <family val="2"/>
    </font>
    <font>
      <i/>
      <sz val="11"/>
      <color theme="9" tint="-0.499984740745262"/>
      <name val="Segoe UI"/>
      <family val="2"/>
    </font>
    <font>
      <sz val="11"/>
      <color theme="9" tint="-0.499984740745262"/>
      <name val="Segoe UI"/>
      <family val="2"/>
    </font>
    <font>
      <i/>
      <sz val="10"/>
      <color theme="9" tint="-0.499984740745262"/>
      <name val="Segoe UI"/>
      <family val="2"/>
    </font>
    <font>
      <i/>
      <sz val="10"/>
      <name val="Tahoma"/>
      <family val="2"/>
    </font>
    <font>
      <sz val="10"/>
      <color theme="9" tint="-0.499984740745262"/>
      <name val="Arial"/>
      <family val="2"/>
    </font>
    <font>
      <i/>
      <sz val="10"/>
      <color rgb="FFC00000"/>
      <name val="Tahoma"/>
      <family val="2"/>
    </font>
    <font>
      <b/>
      <i/>
      <sz val="10"/>
      <name val="Tahoma"/>
      <family val="2"/>
    </font>
    <font>
      <sz val="12"/>
      <color theme="9" tint="-0.499984740745262"/>
      <name val="Segoe UI"/>
      <family val="2"/>
    </font>
    <font>
      <sz val="12"/>
      <color theme="9" tint="-0.499984740745262"/>
      <name val="Tahoma"/>
      <family val="2"/>
    </font>
    <font>
      <b/>
      <sz val="11"/>
      <color rgb="FFC00000"/>
      <name val="Segoe UI"/>
      <family val="2"/>
    </font>
    <font>
      <b/>
      <sz val="20"/>
      <color indexed="8"/>
      <name val="Segoe UI"/>
      <family val="2"/>
    </font>
    <font>
      <i/>
      <sz val="10"/>
      <color rgb="FFC00000"/>
      <name val="Arial"/>
      <family val="2"/>
    </font>
    <font>
      <b/>
      <i/>
      <sz val="11"/>
      <color theme="5" tint="-0.249977111117893"/>
      <name val="Segoe UI"/>
      <family val="2"/>
    </font>
    <font>
      <b/>
      <sz val="12"/>
      <color theme="1" tint="0.499984740745262"/>
      <name val="Segoe UI"/>
      <family val="2"/>
    </font>
    <font>
      <b/>
      <i/>
      <sz val="12"/>
      <color theme="9" tint="-0.499984740745262"/>
      <name val="Segoe UI"/>
      <family val="2"/>
    </font>
    <font>
      <b/>
      <sz val="12"/>
      <color theme="1" tint="0.14999847407452621"/>
      <name val="Segoe UI"/>
      <family val="2"/>
    </font>
    <font>
      <b/>
      <sz val="12"/>
      <color theme="0" tint="-0.499984740745262"/>
      <name val="Segoe UI"/>
      <family val="2"/>
    </font>
    <font>
      <b/>
      <i/>
      <sz val="12"/>
      <name val="Segoe UI"/>
      <family val="2"/>
    </font>
    <font>
      <b/>
      <sz val="16"/>
      <color rgb="FF000081"/>
      <name val="Segoe UI"/>
      <family val="2"/>
    </font>
    <font>
      <sz val="16"/>
      <color rgb="FF000081"/>
      <name val="Segoe UI"/>
      <family val="2"/>
    </font>
    <font>
      <b/>
      <sz val="14"/>
      <color rgb="FF000081"/>
      <name val="Segoe UI"/>
      <family val="2"/>
    </font>
    <font>
      <b/>
      <sz val="14"/>
      <color theme="0"/>
      <name val="Segoe UI Black"/>
      <family val="2"/>
    </font>
    <font>
      <b/>
      <sz val="24"/>
      <color theme="0"/>
      <name val="Segoe UI Black"/>
      <family val="2"/>
    </font>
    <font>
      <b/>
      <sz val="22"/>
      <color theme="0"/>
      <name val="Segoe UI Black"/>
      <family val="2"/>
    </font>
    <font>
      <b/>
      <sz val="20"/>
      <color rgb="FFFFFFCC"/>
      <name val="Segoe UI Black"/>
      <family val="2"/>
    </font>
    <font>
      <b/>
      <sz val="16"/>
      <color rgb="FFFF0000"/>
      <name val="Segoe UI Black"/>
      <family val="2"/>
    </font>
    <font>
      <b/>
      <sz val="18"/>
      <color rgb="FFFF0000"/>
      <name val="Segoe UI Black"/>
      <family val="2"/>
    </font>
    <font>
      <b/>
      <sz val="14"/>
      <color indexed="9"/>
      <name val="Segoe UI Black"/>
      <family val="2"/>
    </font>
    <font>
      <b/>
      <sz val="18"/>
      <color theme="0"/>
      <name val="Segoe UI Black"/>
      <family val="2"/>
    </font>
    <font>
      <b/>
      <sz val="14"/>
      <color indexed="10"/>
      <name val="Segoe UI Black"/>
      <family val="2"/>
    </font>
    <font>
      <b/>
      <sz val="12"/>
      <color theme="1" tint="0.34998626667073579"/>
      <name val="Segoe UI"/>
      <family val="2"/>
    </font>
    <font>
      <b/>
      <sz val="12"/>
      <color theme="1" tint="0.249977111117893"/>
      <name val="Segoe UI"/>
      <family val="2"/>
    </font>
    <font>
      <sz val="12"/>
      <color theme="1" tint="0.34998626667073579"/>
      <name val="Segoe UI"/>
      <family val="2"/>
    </font>
    <font>
      <b/>
      <sz val="24"/>
      <color indexed="9"/>
      <name val="Segoe UI Black"/>
      <family val="2"/>
    </font>
    <font>
      <sz val="9"/>
      <color theme="0" tint="-0.34998626667073579"/>
      <name val="Segoe UI Black"/>
      <family val="2"/>
    </font>
    <font>
      <b/>
      <sz val="8"/>
      <name val="Arial"/>
      <family val="2"/>
    </font>
    <font>
      <b/>
      <i/>
      <sz val="14"/>
      <name val="Segoe UI"/>
      <family val="2"/>
    </font>
    <font>
      <b/>
      <i/>
      <sz val="14"/>
      <color rgb="FFFFFFCC"/>
      <name val="Segoe UI Black"/>
      <family val="2"/>
    </font>
    <font>
      <b/>
      <i/>
      <sz val="12"/>
      <color rgb="FFFFFFCC"/>
      <name val="Segoe UI Black"/>
      <family val="2"/>
    </font>
    <font>
      <b/>
      <i/>
      <sz val="12"/>
      <color theme="5" tint="-0.249977111117893"/>
      <name val="Segoe UI"/>
      <family val="2"/>
    </font>
    <font>
      <b/>
      <i/>
      <sz val="14"/>
      <color theme="0"/>
      <name val="Segoe UI Black"/>
      <family val="2"/>
    </font>
    <font>
      <b/>
      <sz val="12"/>
      <color indexed="9"/>
      <name val="Segoe UI Black"/>
      <family val="2"/>
    </font>
    <font>
      <b/>
      <sz val="12"/>
      <name val="Segoe UI Black"/>
      <family val="2"/>
    </font>
    <font>
      <b/>
      <sz val="11"/>
      <name val="Segoe UI Black"/>
      <family val="2"/>
    </font>
    <font>
      <b/>
      <sz val="10"/>
      <color theme="0"/>
      <name val="Segoe UI"/>
      <family val="2"/>
    </font>
    <font>
      <b/>
      <sz val="10"/>
      <color theme="1"/>
      <name val="Segoe UI"/>
      <family val="2"/>
    </font>
    <font>
      <b/>
      <sz val="14"/>
      <name val="Segoe UI Black"/>
      <family val="2"/>
    </font>
    <font>
      <sz val="14"/>
      <name val="Segoe UI Black"/>
      <family val="2"/>
    </font>
    <font>
      <b/>
      <i/>
      <sz val="20"/>
      <color theme="0"/>
      <name val="Segoe UI Black"/>
      <family val="2"/>
    </font>
    <font>
      <b/>
      <sz val="16"/>
      <name val="Segoe UI Black"/>
      <family val="2"/>
    </font>
    <font>
      <b/>
      <sz val="14"/>
      <color indexed="43"/>
      <name val="Segoe UI Black"/>
      <family val="2"/>
    </font>
    <font>
      <b/>
      <sz val="16"/>
      <color indexed="9"/>
      <name val="Segoe UI Black"/>
      <family val="2"/>
    </font>
    <font>
      <b/>
      <i/>
      <sz val="20"/>
      <color theme="0" tint="-0.499984740745262"/>
      <name val="Segoe UI Black"/>
      <family val="2"/>
    </font>
    <font>
      <b/>
      <sz val="22"/>
      <color indexed="9"/>
      <name val="Segoe UI Black"/>
      <family val="2"/>
    </font>
    <font>
      <sz val="22"/>
      <color theme="1"/>
      <name val="Segoe UI Black"/>
      <family val="2"/>
    </font>
    <font>
      <sz val="14"/>
      <color rgb="FFFFFFCC"/>
      <name val="Segoe UI"/>
      <family val="2"/>
    </font>
    <font>
      <sz val="9"/>
      <color rgb="FF000000"/>
      <name val="Segoe U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2"/>
      <color theme="3"/>
      <name val="Segoe UI"/>
      <family val="2"/>
    </font>
    <font>
      <sz val="10"/>
      <color theme="3"/>
      <name val="Arial"/>
      <family val="2"/>
    </font>
    <font>
      <b/>
      <sz val="12"/>
      <color theme="3"/>
      <name val="Segoe UI"/>
      <family val="2"/>
    </font>
    <font>
      <b/>
      <sz val="10"/>
      <color theme="3"/>
      <name val="Tahoma"/>
      <family val="2"/>
    </font>
    <font>
      <b/>
      <sz val="16"/>
      <color theme="3"/>
      <name val="Tahoma"/>
      <family val="2"/>
    </font>
    <font>
      <sz val="10"/>
      <color theme="3"/>
      <name val="Tahoma"/>
      <family val="2"/>
    </font>
    <font>
      <b/>
      <sz val="18"/>
      <color theme="3"/>
      <name val="Tahoma"/>
      <family val="2"/>
    </font>
    <font>
      <b/>
      <sz val="10"/>
      <color theme="3"/>
      <name val="Segoe UI"/>
      <family val="2"/>
    </font>
    <font>
      <sz val="10"/>
      <color theme="3"/>
      <name val="Segoe UI"/>
      <family val="2"/>
    </font>
    <font>
      <b/>
      <sz val="18"/>
      <color theme="3"/>
      <name val="Segoe UI"/>
      <family val="2"/>
    </font>
  </fonts>
  <fills count="3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rgb="FFFFFFCC"/>
        <bgColor indexed="22"/>
      </patternFill>
    </fill>
    <fill>
      <patternFill patternType="solid">
        <fgColor theme="2" tint="-9.9978637043366805E-2"/>
        <bgColor indexed="22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59999389629810485"/>
        <bgColor indexed="2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2" tint="-0.499984740745262"/>
        <bgColor indexed="22"/>
      </patternFill>
    </fill>
    <fill>
      <patternFill patternType="solid">
        <fgColor theme="2" tint="-0.749992370372631"/>
        <bgColor indexed="22"/>
      </patternFill>
    </fill>
    <fill>
      <patternFill patternType="solid">
        <fgColor theme="6" tint="-0.24994659260841701"/>
        <bgColor indexed="2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4.9989318521683403E-2"/>
        <bgColor indexed="22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2" tint="-0.74996185186315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0081"/>
        <bgColor indexed="64"/>
      </patternFill>
    </fill>
    <fill>
      <patternFill patternType="solid">
        <fgColor rgb="FF00B050"/>
        <bgColor indexed="22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</fills>
  <borders count="197">
    <border>
      <left/>
      <right/>
      <top/>
      <bottom/>
      <diagonal/>
    </border>
    <border>
      <left/>
      <right style="thin">
        <color indexed="22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/>
      <bottom/>
      <diagonal/>
    </border>
    <border>
      <left/>
      <right/>
      <top style="thin">
        <color indexed="22"/>
      </top>
      <bottom/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 style="thin">
        <color indexed="23"/>
      </top>
      <bottom/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hair">
        <color indexed="22"/>
      </top>
      <bottom style="hair">
        <color indexed="22"/>
      </bottom>
      <diagonal/>
    </border>
    <border>
      <left style="thin">
        <color indexed="22"/>
      </left>
      <right style="thin">
        <color indexed="22"/>
      </right>
      <top style="hair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 style="hair">
        <color indexed="22"/>
      </bottom>
      <diagonal/>
    </border>
    <border>
      <left style="thin">
        <color indexed="23"/>
      </left>
      <right style="thin">
        <color indexed="23"/>
      </right>
      <top/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3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2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3"/>
      </right>
      <top/>
      <bottom style="thin">
        <color indexed="22"/>
      </bottom>
      <diagonal/>
    </border>
    <border>
      <left style="thin">
        <color indexed="22"/>
      </left>
      <right/>
      <top/>
      <bottom style="hair">
        <color indexed="22"/>
      </bottom>
      <diagonal/>
    </border>
    <border>
      <left/>
      <right/>
      <top/>
      <bottom style="hair">
        <color indexed="22"/>
      </bottom>
      <diagonal/>
    </border>
    <border>
      <left/>
      <right style="thin">
        <color indexed="22"/>
      </right>
      <top/>
      <bottom style="hair">
        <color indexed="22"/>
      </bottom>
      <diagonal/>
    </border>
    <border>
      <left style="thin">
        <color indexed="22"/>
      </left>
      <right/>
      <top style="hair">
        <color indexed="22"/>
      </top>
      <bottom style="hair">
        <color indexed="22"/>
      </bottom>
      <diagonal/>
    </border>
    <border>
      <left/>
      <right/>
      <top style="hair">
        <color indexed="22"/>
      </top>
      <bottom style="hair">
        <color indexed="22"/>
      </bottom>
      <diagonal/>
    </border>
    <border>
      <left/>
      <right style="thin">
        <color indexed="22"/>
      </right>
      <top style="hair">
        <color indexed="22"/>
      </top>
      <bottom style="hair">
        <color indexed="22"/>
      </bottom>
      <diagonal/>
    </border>
    <border>
      <left style="thin">
        <color indexed="22"/>
      </left>
      <right/>
      <top style="hair">
        <color indexed="22"/>
      </top>
      <bottom style="thin">
        <color indexed="22"/>
      </bottom>
      <diagonal/>
    </border>
    <border>
      <left/>
      <right/>
      <top style="hair">
        <color indexed="22"/>
      </top>
      <bottom style="thin">
        <color indexed="22"/>
      </bottom>
      <diagonal/>
    </border>
    <border>
      <left/>
      <right style="thin">
        <color indexed="22"/>
      </right>
      <top style="hair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2"/>
      </right>
      <top style="thin">
        <color indexed="22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3"/>
      </bottom>
      <diagonal/>
    </border>
    <border>
      <left style="thin">
        <color indexed="22"/>
      </left>
      <right style="thin">
        <color indexed="23"/>
      </right>
      <top style="thin">
        <color indexed="22"/>
      </top>
      <bottom style="thin">
        <color indexed="23"/>
      </bottom>
      <diagonal/>
    </border>
    <border>
      <left/>
      <right style="thin">
        <color indexed="22"/>
      </right>
      <top style="thin">
        <color indexed="22"/>
      </top>
      <bottom style="thin">
        <color indexed="23"/>
      </bottom>
      <diagonal/>
    </border>
    <border>
      <left/>
      <right/>
      <top/>
      <bottom style="thin">
        <color rgb="FFB2B2B2"/>
      </bottom>
      <diagonal/>
    </border>
    <border>
      <left/>
      <right/>
      <top style="thin">
        <color indexed="22"/>
      </top>
      <bottom style="thin">
        <color indexed="64"/>
      </bottom>
      <diagonal/>
    </border>
    <border>
      <left/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theme="0" tint="-0.14996795556505021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22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/>
      <top style="thin">
        <color indexed="22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64"/>
      </top>
      <bottom style="hair">
        <color indexed="22"/>
      </bottom>
      <diagonal/>
    </border>
    <border>
      <left style="thin">
        <color rgb="FF996600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rgb="FF996600"/>
      </right>
      <top style="thin">
        <color indexed="22"/>
      </top>
      <bottom style="thin">
        <color indexed="22"/>
      </bottom>
      <diagonal/>
    </border>
    <border>
      <left style="thin">
        <color rgb="FF996600"/>
      </left>
      <right/>
      <top style="thin">
        <color indexed="22"/>
      </top>
      <bottom style="thin">
        <color theme="0" tint="-0.14996795556505021"/>
      </bottom>
      <diagonal/>
    </border>
    <border>
      <left/>
      <right style="thin">
        <color indexed="22"/>
      </right>
      <top style="thin">
        <color indexed="22"/>
      </top>
      <bottom style="thin">
        <color theme="0" tint="-0.1499679555650502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theme="0" tint="-0.14996795556505021"/>
      </bottom>
      <diagonal/>
    </border>
    <border>
      <left style="thin">
        <color indexed="22"/>
      </left>
      <right style="thin">
        <color rgb="FF996600"/>
      </right>
      <top style="thin">
        <color indexed="22"/>
      </top>
      <bottom style="thin">
        <color theme="0" tint="-0.14996795556505021"/>
      </bottom>
      <diagonal/>
    </border>
    <border>
      <left style="thin">
        <color rgb="FF996600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indexed="22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22"/>
      </left>
      <right style="thin">
        <color indexed="22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22"/>
      </left>
      <right style="thin">
        <color rgb="FF996600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rgb="FF996600"/>
      </left>
      <right/>
      <top style="thin">
        <color theme="0" tint="-0.14996795556505021"/>
      </top>
      <bottom style="thin">
        <color rgb="FF996600"/>
      </bottom>
      <diagonal/>
    </border>
    <border>
      <left/>
      <right style="thin">
        <color indexed="22"/>
      </right>
      <top style="thin">
        <color theme="0" tint="-0.14996795556505021"/>
      </top>
      <bottom style="thin">
        <color rgb="FF996600"/>
      </bottom>
      <diagonal/>
    </border>
    <border>
      <left style="thin">
        <color indexed="22"/>
      </left>
      <right style="thin">
        <color indexed="22"/>
      </right>
      <top style="thin">
        <color theme="0" tint="-0.14996795556505021"/>
      </top>
      <bottom style="thin">
        <color rgb="FF996600"/>
      </bottom>
      <diagonal/>
    </border>
    <border>
      <left style="thin">
        <color indexed="22"/>
      </left>
      <right style="thin">
        <color rgb="FF996600"/>
      </right>
      <top style="thin">
        <color theme="0" tint="-0.14996795556505021"/>
      </top>
      <bottom style="thin">
        <color rgb="FF996600"/>
      </bottom>
      <diagonal/>
    </border>
    <border>
      <left style="thin">
        <color theme="0" tint="-0.24994659260841701"/>
      </left>
      <right/>
      <top/>
      <bottom/>
      <diagonal/>
    </border>
    <border>
      <left/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/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thin">
        <color theme="0" tint="-0.24994659260841701"/>
      </right>
      <top style="thin">
        <color theme="0" tint="-0.24994659260841701"/>
      </top>
      <bottom/>
      <diagonal/>
    </border>
    <border>
      <left/>
      <right/>
      <top/>
      <bottom style="thin">
        <color theme="0" tint="-0.49998474074526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theme="0" tint="-0.24994659260841701"/>
      </right>
      <top style="thin">
        <color auto="1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theme="9" tint="-0.24994659260841701"/>
      </left>
      <right style="thin">
        <color theme="9" tint="-0.24994659260841701"/>
      </right>
      <top style="thin">
        <color theme="9" tint="-0.24994659260841701"/>
      </top>
      <bottom style="thin">
        <color theme="9" tint="-0.24994659260841701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/>
      <right/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indexed="2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0" tint="-0.24994659260841701"/>
      </left>
      <right style="thin">
        <color theme="1" tint="4.9989318521683403E-2"/>
      </right>
      <top/>
      <bottom/>
      <diagonal/>
    </border>
    <border>
      <left style="thin">
        <color theme="0" tint="-0.24994659260841701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0" tint="-0.24994659260841701"/>
      </right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1" tint="4.9989318521683403E-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ck">
        <color rgb="FFC00000"/>
      </left>
      <right/>
      <top style="thick">
        <color rgb="FFC00000"/>
      </top>
      <bottom/>
      <diagonal/>
    </border>
    <border>
      <left/>
      <right/>
      <top style="thick">
        <color rgb="FFC00000"/>
      </top>
      <bottom/>
      <diagonal/>
    </border>
    <border>
      <left/>
      <right style="thick">
        <color rgb="FFC00000"/>
      </right>
      <top style="thick">
        <color rgb="FFC00000"/>
      </top>
      <bottom/>
      <diagonal/>
    </border>
    <border>
      <left/>
      <right style="thick">
        <color rgb="FFC00000"/>
      </right>
      <top/>
      <bottom/>
      <diagonal/>
    </border>
    <border>
      <left style="thick">
        <color rgb="FFC00000"/>
      </left>
      <right/>
      <top/>
      <bottom/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rgb="FF996600"/>
      </left>
      <right/>
      <top/>
      <bottom style="thin">
        <color indexed="22"/>
      </bottom>
      <diagonal/>
    </border>
    <border>
      <left style="thin">
        <color indexed="22"/>
      </left>
      <right style="thin">
        <color rgb="FF996600"/>
      </right>
      <top/>
      <bottom/>
      <diagonal/>
    </border>
    <border>
      <left style="thick">
        <color theme="9" tint="-0.499984740745262"/>
      </left>
      <right/>
      <top style="thick">
        <color theme="9" tint="-0.499984740745262"/>
      </top>
      <bottom style="thick">
        <color theme="9" tint="-0.499984740745262"/>
      </bottom>
      <diagonal/>
    </border>
    <border>
      <left/>
      <right/>
      <top style="thick">
        <color theme="9" tint="-0.499984740745262"/>
      </top>
      <bottom style="thick">
        <color theme="9" tint="-0.499984740745262"/>
      </bottom>
      <diagonal/>
    </border>
    <border>
      <left/>
      <right style="thick">
        <color theme="9" tint="-0.499984740745262"/>
      </right>
      <top style="thick">
        <color theme="9" tint="-0.499984740745262"/>
      </top>
      <bottom style="thick">
        <color theme="9" tint="-0.499984740745262"/>
      </bottom>
      <diagonal/>
    </border>
    <border>
      <left style="medium">
        <color theme="9" tint="-0.499984740745262"/>
      </left>
      <right/>
      <top style="medium">
        <color theme="9" tint="-0.499984740745262"/>
      </top>
      <bottom style="medium">
        <color theme="9" tint="-0.499984740745262"/>
      </bottom>
      <diagonal/>
    </border>
    <border>
      <left/>
      <right/>
      <top style="medium">
        <color theme="9" tint="-0.499984740745262"/>
      </top>
      <bottom style="medium">
        <color theme="9" tint="-0.499984740745262"/>
      </bottom>
      <diagonal/>
    </border>
    <border>
      <left/>
      <right style="medium">
        <color theme="9" tint="-0.499984740745262"/>
      </right>
      <top style="medium">
        <color theme="9" tint="-0.499984740745262"/>
      </top>
      <bottom style="medium">
        <color theme="9" tint="-0.499984740745262"/>
      </bottom>
      <diagonal/>
    </border>
    <border>
      <left/>
      <right/>
      <top style="medium">
        <color theme="9" tint="-0.499984740745262"/>
      </top>
      <bottom/>
      <diagonal/>
    </border>
    <border>
      <left/>
      <right/>
      <top/>
      <bottom style="medium">
        <color theme="9" tint="-0.499984740745262"/>
      </bottom>
      <diagonal/>
    </border>
    <border>
      <left style="thin">
        <color theme="9" tint="-0.24994659260841701"/>
      </left>
      <right/>
      <top style="thin">
        <color theme="6" tint="-0.24994659260841701"/>
      </top>
      <bottom style="thin">
        <color indexed="64"/>
      </bottom>
      <diagonal/>
    </border>
    <border>
      <left/>
      <right/>
      <top style="thin">
        <color theme="6" tint="-0.24994659260841701"/>
      </top>
      <bottom style="thin">
        <color indexed="64"/>
      </bottom>
      <diagonal/>
    </border>
    <border>
      <left/>
      <right style="thin">
        <color theme="6" tint="-0.24994659260841701"/>
      </right>
      <top style="thin">
        <color theme="6" tint="-0.24994659260841701"/>
      </top>
      <bottom style="thin">
        <color indexed="64"/>
      </bottom>
      <diagonal/>
    </border>
    <border>
      <left style="thin">
        <color theme="6" tint="-0.24994659260841701"/>
      </left>
      <right style="thin">
        <color indexed="22"/>
      </right>
      <top style="thin">
        <color theme="6" tint="-0.24994659260841701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theme="6" tint="-0.24994659260841701"/>
      </top>
      <bottom style="thin">
        <color indexed="64"/>
      </bottom>
      <diagonal/>
    </border>
    <border>
      <left style="thin">
        <color indexed="22"/>
      </left>
      <right style="thin">
        <color theme="6" tint="-0.24994659260841701"/>
      </right>
      <top style="thin">
        <color theme="6" tint="-0.2499465926084170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2" tint="-0.749961851863155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2" tint="-0.749961851863155"/>
      </right>
      <top style="thin">
        <color theme="2" tint="-0.749961851863155"/>
      </top>
      <bottom style="thin">
        <color indexed="64"/>
      </bottom>
      <diagonal/>
    </border>
    <border>
      <left style="thin">
        <color theme="2" tint="-0.749961851863155"/>
      </left>
      <right style="thin">
        <color indexed="22"/>
      </right>
      <top style="thin">
        <color theme="2" tint="-0.749961851863155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theme="2" tint="-0.749961851863155"/>
      </top>
      <bottom style="thin">
        <color indexed="64"/>
      </bottom>
      <diagonal/>
    </border>
    <border>
      <left style="thin">
        <color indexed="22"/>
      </left>
      <right style="thin">
        <color theme="2" tint="-0.749961851863155"/>
      </right>
      <top style="thin">
        <color theme="2" tint="-0.749961851863155"/>
      </top>
      <bottom style="thin">
        <color indexed="64"/>
      </bottom>
      <diagonal/>
    </border>
    <border>
      <left style="thin">
        <color indexed="22"/>
      </left>
      <right/>
      <top style="hair">
        <color indexed="22"/>
      </top>
      <bottom/>
      <diagonal/>
    </border>
    <border>
      <left/>
      <right/>
      <top style="hair">
        <color indexed="22"/>
      </top>
      <bottom/>
      <diagonal/>
    </border>
    <border>
      <left/>
      <right style="thin">
        <color indexed="22"/>
      </right>
      <top style="hair">
        <color indexed="22"/>
      </top>
      <bottom/>
      <diagonal/>
    </border>
    <border>
      <left style="thin">
        <color indexed="22"/>
      </left>
      <right style="thin">
        <color indexed="22"/>
      </right>
      <top style="hair">
        <color indexed="22"/>
      </top>
      <bottom/>
      <diagonal/>
    </border>
    <border>
      <left/>
      <right/>
      <top style="thick">
        <color theme="2" tint="-0.749961851863155"/>
      </top>
      <bottom style="thick">
        <color theme="2" tint="-0.749961851863155"/>
      </bottom>
      <diagonal/>
    </border>
    <border>
      <left/>
      <right style="thick">
        <color theme="2" tint="-0.749961851863155"/>
      </right>
      <top style="thick">
        <color theme="2" tint="-0.749961851863155"/>
      </top>
      <bottom style="thick">
        <color theme="2" tint="-0.749961851863155"/>
      </bottom>
      <diagonal/>
    </border>
    <border>
      <left style="thick">
        <color rgb="FFC00000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6" tint="-0.24994659260841701"/>
      </top>
      <bottom style="thick">
        <color theme="6" tint="-0.24994659260841701"/>
      </bottom>
      <diagonal/>
    </border>
    <border>
      <left/>
      <right/>
      <top style="thick">
        <color theme="6" tint="-0.24994659260841701"/>
      </top>
      <bottom style="thick">
        <color theme="6" tint="-0.24994659260841701"/>
      </bottom>
      <diagonal/>
    </border>
    <border>
      <left/>
      <right style="thick">
        <color theme="6" tint="-0.24994659260841701"/>
      </right>
      <top style="thick">
        <color theme="6" tint="-0.24994659260841701"/>
      </top>
      <bottom style="thick">
        <color theme="6" tint="-0.24994659260841701"/>
      </bottom>
      <diagonal/>
    </border>
    <border>
      <left style="thin">
        <color theme="2" tint="-0.749961851863155"/>
      </left>
      <right/>
      <top style="thick">
        <color theme="2" tint="-0.749961851863155"/>
      </top>
      <bottom style="thin">
        <color indexed="22"/>
      </bottom>
      <diagonal/>
    </border>
    <border>
      <left/>
      <right style="thin">
        <color theme="2" tint="-0.749961851863155"/>
      </right>
      <top style="thick">
        <color theme="2" tint="-0.749961851863155"/>
      </top>
      <bottom/>
      <diagonal/>
    </border>
    <border>
      <left style="thin">
        <color theme="2" tint="-0.749961851863155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theme="2" tint="-0.749961851863155"/>
      </right>
      <top style="thin">
        <color indexed="22"/>
      </top>
      <bottom style="thin">
        <color indexed="22"/>
      </bottom>
      <diagonal/>
    </border>
    <border>
      <left style="thin">
        <color theme="2" tint="-0.749961851863155"/>
      </left>
      <right/>
      <top style="thin">
        <color indexed="22"/>
      </top>
      <bottom style="thin">
        <color theme="2" tint="-0.749961851863155"/>
      </bottom>
      <diagonal/>
    </border>
    <border>
      <left/>
      <right style="thin">
        <color indexed="22"/>
      </right>
      <top style="thin">
        <color indexed="22"/>
      </top>
      <bottom style="thin">
        <color theme="2" tint="-0.749961851863155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theme="2" tint="-0.749961851863155"/>
      </bottom>
      <diagonal/>
    </border>
    <border>
      <left style="thin">
        <color indexed="22"/>
      </left>
      <right style="thin">
        <color theme="2" tint="-0.749961851863155"/>
      </right>
      <top style="thin">
        <color indexed="22"/>
      </top>
      <bottom style="thin">
        <color theme="2" tint="-0.749961851863155"/>
      </bottom>
      <diagonal/>
    </border>
    <border>
      <left style="thick">
        <color rgb="FFC00000"/>
      </left>
      <right style="thick">
        <color theme="2" tint="-0.749961851863155"/>
      </right>
      <top style="thick">
        <color theme="9" tint="-0.24994659260841701"/>
      </top>
      <bottom style="thick">
        <color theme="9" tint="-0.24994659260841701"/>
      </bottom>
      <diagonal/>
    </border>
    <border>
      <left/>
      <right style="thin">
        <color indexed="22"/>
      </right>
      <top style="medium">
        <color theme="9" tint="-0.499984740745262"/>
      </top>
      <bottom style="thin">
        <color indexed="22"/>
      </bottom>
      <diagonal/>
    </border>
    <border>
      <left/>
      <right/>
      <top style="medium">
        <color theme="9" tint="-0.499984740745262"/>
      </top>
      <bottom style="thin">
        <color indexed="22"/>
      </bottom>
      <diagonal/>
    </border>
    <border>
      <left style="thin">
        <color theme="9" tint="-0.499984740745262"/>
      </left>
      <right/>
      <top style="medium">
        <color theme="9" tint="-0.499984740745262"/>
      </top>
      <bottom style="medium">
        <color theme="9" tint="-0.499984740745262"/>
      </bottom>
      <diagonal/>
    </border>
    <border>
      <left/>
      <right style="thin">
        <color theme="9" tint="-0.499984740745262"/>
      </right>
      <top style="medium">
        <color theme="9" tint="-0.499984740745262"/>
      </top>
      <bottom style="medium">
        <color theme="9" tint="-0.499984740745262"/>
      </bottom>
      <diagonal/>
    </border>
    <border>
      <left/>
      <right/>
      <top style="thin">
        <color indexed="22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hair">
        <color theme="0" tint="-0.24994659260841701"/>
      </bottom>
      <diagonal/>
    </border>
    <border>
      <left style="thin">
        <color theme="9" tint="-0.499984740745262"/>
      </left>
      <right/>
      <top style="medium">
        <color theme="9" tint="-0.499984740745262"/>
      </top>
      <bottom style="thin">
        <color theme="0"/>
      </bottom>
      <diagonal/>
    </border>
    <border>
      <left/>
      <right/>
      <top style="medium">
        <color theme="9" tint="-0.499984740745262"/>
      </top>
      <bottom style="thin">
        <color theme="0"/>
      </bottom>
      <diagonal/>
    </border>
    <border>
      <left/>
      <right style="thin">
        <color theme="9" tint="-0.499984740745262"/>
      </right>
      <top style="medium">
        <color theme="9" tint="-0.499984740745262"/>
      </top>
      <bottom style="thin">
        <color theme="0"/>
      </bottom>
      <diagonal/>
    </border>
    <border>
      <left style="thin">
        <color theme="2" tint="-0.499984740745262"/>
      </left>
      <right/>
      <top style="thin">
        <color theme="0"/>
      </top>
      <bottom style="thin">
        <color theme="2" tint="-0.499984740745262"/>
      </bottom>
      <diagonal/>
    </border>
    <border>
      <left/>
      <right/>
      <top style="thin">
        <color theme="0"/>
      </top>
      <bottom style="thin">
        <color theme="2" tint="-0.499984740745262"/>
      </bottom>
      <diagonal/>
    </border>
    <border>
      <left/>
      <right style="thin">
        <color theme="2" tint="-0.499984740745262"/>
      </right>
      <top style="thin">
        <color theme="0"/>
      </top>
      <bottom style="thin">
        <color theme="2" tint="-0.499984740745262"/>
      </bottom>
      <diagonal/>
    </border>
    <border>
      <left/>
      <right/>
      <top style="thin">
        <color theme="2" tint="-0.499984740745262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medium">
        <color theme="9" tint="-0.499984740745262"/>
      </top>
      <bottom/>
      <diagonal/>
    </border>
    <border>
      <left/>
      <right style="thin">
        <color theme="0" tint="-0.24994659260841701"/>
      </right>
      <top/>
      <bottom style="medium">
        <color theme="9" tint="-0.499984740745262"/>
      </bottom>
      <diagonal/>
    </border>
    <border>
      <left style="thin">
        <color theme="0" tint="-0.24994659260841701"/>
      </left>
      <right/>
      <top style="medium">
        <color theme="9" tint="-0.499984740745262"/>
      </top>
      <bottom/>
      <diagonal/>
    </border>
    <border>
      <left style="thin">
        <color theme="0" tint="-0.24994659260841701"/>
      </left>
      <right/>
      <top/>
      <bottom style="medium">
        <color theme="9" tint="-0.499984740745262"/>
      </bottom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/>
      <top style="medium">
        <color rgb="FFC00000"/>
      </top>
      <bottom/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/>
      <right/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  <border>
      <left style="thin">
        <color theme="9" tint="-0.24994659260841701"/>
      </left>
      <right/>
      <top style="thin">
        <color theme="9" tint="-0.24994659260841701"/>
      </top>
      <bottom style="thin">
        <color theme="9" tint="-0.24994659260841701"/>
      </bottom>
      <diagonal/>
    </border>
    <border>
      <left style="thin">
        <color theme="2" tint="-0.749961851863155"/>
      </left>
      <right style="thin">
        <color theme="0" tint="-0.14996795556505021"/>
      </right>
      <top style="thin">
        <color theme="2" tint="-0.749961851863155"/>
      </top>
      <bottom style="thin">
        <color indexed="64"/>
      </bottom>
      <diagonal/>
    </border>
    <border>
      <left style="thin">
        <color theme="2" tint="-0.749961851863155"/>
      </left>
      <right/>
      <top style="thin">
        <color theme="2" tint="-0.749961851863155"/>
      </top>
      <bottom style="thin">
        <color theme="2" tint="-0.749961851863155"/>
      </bottom>
      <diagonal/>
    </border>
    <border>
      <left/>
      <right/>
      <top style="thin">
        <color theme="2" tint="-0.749961851863155"/>
      </top>
      <bottom style="thin">
        <color theme="2" tint="-0.749961851863155"/>
      </bottom>
      <diagonal/>
    </border>
    <border>
      <left/>
      <right style="thin">
        <color theme="2" tint="-0.749961851863155"/>
      </right>
      <top style="thin">
        <color theme="2" tint="-0.749961851863155"/>
      </top>
      <bottom style="thin">
        <color theme="2" tint="-0.749961851863155"/>
      </bottom>
      <diagonal/>
    </border>
    <border>
      <left style="thin">
        <color indexed="23"/>
      </left>
      <right style="thin">
        <color indexed="22"/>
      </right>
      <top/>
      <bottom style="thin">
        <color indexed="22"/>
      </bottom>
      <diagonal/>
    </border>
    <border>
      <left style="thin">
        <color theme="9" tint="-0.499984740745262"/>
      </left>
      <right/>
      <top style="thin">
        <color theme="9" tint="-0.499984740745262"/>
      </top>
      <bottom style="thin">
        <color theme="9" tint="-0.499984740745262"/>
      </bottom>
      <diagonal/>
    </border>
    <border>
      <left/>
      <right/>
      <top style="thin">
        <color theme="9" tint="-0.499984740745262"/>
      </top>
      <bottom style="thin">
        <color theme="9" tint="-0.499984740745262"/>
      </bottom>
      <diagonal/>
    </border>
    <border>
      <left/>
      <right style="thin">
        <color theme="9" tint="-0.499984740745262"/>
      </right>
      <top style="thin">
        <color theme="9" tint="-0.499984740745262"/>
      </top>
      <bottom style="thin">
        <color theme="9" tint="-0.499984740745262"/>
      </bottom>
      <diagonal/>
    </border>
    <border>
      <left style="thin">
        <color theme="8" tint="-0.24994659260841701"/>
      </left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theme="8" tint="-0.24994659260841701"/>
      </top>
      <bottom style="thin">
        <color theme="8" tint="-0.24994659260841701"/>
      </bottom>
      <diagonal/>
    </border>
    <border>
      <left/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rgb="FF00B050"/>
      </left>
      <right/>
      <top style="thin">
        <color rgb="FF00B050"/>
      </top>
      <bottom style="thin">
        <color rgb="FF00B050"/>
      </bottom>
      <diagonal/>
    </border>
    <border>
      <left/>
      <right/>
      <top style="thin">
        <color rgb="FF00B050"/>
      </top>
      <bottom style="thin">
        <color rgb="FF00B050"/>
      </bottom>
      <diagonal/>
    </border>
    <border>
      <left/>
      <right style="thin">
        <color rgb="FF00B050"/>
      </right>
      <top style="thin">
        <color rgb="FF00B050"/>
      </top>
      <bottom style="thin">
        <color rgb="FF00B050"/>
      </bottom>
      <diagonal/>
    </border>
    <border>
      <left style="thin">
        <color indexed="64"/>
      </left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 style="thin">
        <color indexed="22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815">
    <xf numFmtId="0" fontId="0" fillId="0" borderId="0" xfId="0"/>
    <xf numFmtId="0" fontId="0" fillId="2" borderId="0" xfId="0" applyFill="1"/>
    <xf numFmtId="0" fontId="0" fillId="0" borderId="2" xfId="0" applyBorder="1"/>
    <xf numFmtId="3" fontId="0" fillId="0" borderId="0" xfId="0" applyNumberFormat="1"/>
    <xf numFmtId="3" fontId="0" fillId="0" borderId="3" xfId="0" applyNumberFormat="1" applyBorder="1"/>
    <xf numFmtId="3" fontId="0" fillId="0" borderId="4" xfId="0" applyNumberFormat="1" applyBorder="1"/>
    <xf numFmtId="3" fontId="0" fillId="0" borderId="5" xfId="0" applyNumberFormat="1" applyBorder="1"/>
    <xf numFmtId="3" fontId="0" fillId="0" borderId="6" xfId="0" applyNumberFormat="1" applyBorder="1"/>
    <xf numFmtId="3" fontId="0" fillId="0" borderId="7" xfId="0" applyNumberFormat="1" applyBorder="1"/>
    <xf numFmtId="0" fontId="0" fillId="0" borderId="8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10" xfId="0" applyBorder="1" applyAlignment="1">
      <alignment horizontal="right"/>
    </xf>
    <xf numFmtId="3" fontId="0" fillId="0" borderId="11" xfId="0" applyNumberFormat="1" applyBorder="1"/>
    <xf numFmtId="3" fontId="0" fillId="0" borderId="12" xfId="0" applyNumberFormat="1" applyBorder="1"/>
    <xf numFmtId="3" fontId="0" fillId="0" borderId="6" xfId="0" applyNumberFormat="1" applyBorder="1" applyAlignment="1">
      <alignment horizontal="center"/>
    </xf>
    <xf numFmtId="3" fontId="0" fillId="0" borderId="7" xfId="0" applyNumberFormat="1" applyBorder="1" applyAlignment="1">
      <alignment horizontal="center"/>
    </xf>
    <xf numFmtId="0" fontId="0" fillId="0" borderId="5" xfId="0" applyBorder="1"/>
    <xf numFmtId="0" fontId="0" fillId="0" borderId="13" xfId="0" applyBorder="1" applyAlignment="1">
      <alignment horizontal="right"/>
    </xf>
    <xf numFmtId="1" fontId="0" fillId="0" borderId="0" xfId="0" applyNumberFormat="1"/>
    <xf numFmtId="4" fontId="0" fillId="0" borderId="11" xfId="0" applyNumberFormat="1" applyBorder="1"/>
    <xf numFmtId="4" fontId="0" fillId="0" borderId="0" xfId="0" applyNumberFormat="1"/>
    <xf numFmtId="4" fontId="0" fillId="0" borderId="5" xfId="0" applyNumberFormat="1" applyBorder="1"/>
    <xf numFmtId="4" fontId="0" fillId="0" borderId="6" xfId="0" applyNumberFormat="1" applyBorder="1"/>
    <xf numFmtId="10" fontId="0" fillId="0" borderId="0" xfId="0" applyNumberFormat="1"/>
    <xf numFmtId="10" fontId="0" fillId="0" borderId="5" xfId="0" applyNumberFormat="1" applyBorder="1"/>
    <xf numFmtId="2" fontId="0" fillId="0" borderId="0" xfId="0" applyNumberFormat="1"/>
    <xf numFmtId="2" fontId="0" fillId="0" borderId="5" xfId="0" applyNumberFormat="1" applyBorder="1"/>
    <xf numFmtId="2" fontId="0" fillId="0" borderId="3" xfId="0" applyNumberFormat="1" applyBorder="1"/>
    <xf numFmtId="2" fontId="0" fillId="0" borderId="4" xfId="0" applyNumberFormat="1" applyBorder="1"/>
    <xf numFmtId="164" fontId="0" fillId="0" borderId="0" xfId="0" applyNumberFormat="1"/>
    <xf numFmtId="164" fontId="0" fillId="0" borderId="5" xfId="0" applyNumberFormat="1" applyBorder="1"/>
    <xf numFmtId="2" fontId="0" fillId="0" borderId="6" xfId="0" applyNumberFormat="1" applyBorder="1"/>
    <xf numFmtId="2" fontId="0" fillId="0" borderId="7" xfId="0" applyNumberFormat="1" applyBorder="1"/>
    <xf numFmtId="10" fontId="0" fillId="0" borderId="3" xfId="0" applyNumberFormat="1" applyBorder="1"/>
    <xf numFmtId="10" fontId="0" fillId="0" borderId="4" xfId="0" applyNumberFormat="1" applyBorder="1"/>
    <xf numFmtId="0" fontId="0" fillId="0" borderId="0" xfId="0" applyProtection="1">
      <protection locked="0"/>
    </xf>
    <xf numFmtId="0" fontId="0" fillId="2" borderId="2" xfId="0" applyFill="1" applyBorder="1" applyAlignment="1">
      <alignment horizontal="right"/>
    </xf>
    <xf numFmtId="10" fontId="0" fillId="2" borderId="0" xfId="0" applyNumberFormat="1" applyFill="1"/>
    <xf numFmtId="10" fontId="0" fillId="2" borderId="5" xfId="0" applyNumberFormat="1" applyFill="1" applyBorder="1"/>
    <xf numFmtId="0" fontId="11" fillId="0" borderId="0" xfId="0" applyFont="1"/>
    <xf numFmtId="0" fontId="14" fillId="2" borderId="20" xfId="0" applyFont="1" applyFill="1" applyBorder="1" applyAlignment="1">
      <alignment vertical="center"/>
    </xf>
    <xf numFmtId="0" fontId="14" fillId="2" borderId="16" xfId="0" applyFont="1" applyFill="1" applyBorder="1" applyAlignment="1">
      <alignment vertical="center"/>
    </xf>
    <xf numFmtId="0" fontId="14" fillId="2" borderId="21" xfId="0" applyFont="1" applyFill="1" applyBorder="1" applyAlignment="1">
      <alignment vertical="center"/>
    </xf>
    <xf numFmtId="0" fontId="14" fillId="2" borderId="15" xfId="0" applyFont="1" applyFill="1" applyBorder="1" applyAlignment="1">
      <alignment vertical="center"/>
    </xf>
    <xf numFmtId="0" fontId="14" fillId="2" borderId="1" xfId="0" applyFont="1" applyFill="1" applyBorder="1" applyAlignment="1">
      <alignment vertical="center"/>
    </xf>
    <xf numFmtId="0" fontId="14" fillId="2" borderId="0" xfId="0" applyFont="1" applyFill="1" applyAlignment="1">
      <alignment vertical="center"/>
    </xf>
    <xf numFmtId="0" fontId="14" fillId="2" borderId="16" xfId="0" applyFont="1" applyFill="1" applyBorder="1" applyAlignment="1">
      <alignment vertical="center" shrinkToFit="1"/>
    </xf>
    <xf numFmtId="0" fontId="14" fillId="2" borderId="0" xfId="0" applyFont="1" applyFill="1" applyAlignment="1">
      <alignment vertical="center" shrinkToFit="1"/>
    </xf>
    <xf numFmtId="0" fontId="14" fillId="2" borderId="19" xfId="0" applyFont="1" applyFill="1" applyBorder="1" applyAlignment="1">
      <alignment vertical="center"/>
    </xf>
    <xf numFmtId="0" fontId="14" fillId="2" borderId="17" xfId="0" applyFont="1" applyFill="1" applyBorder="1" applyAlignment="1">
      <alignment vertical="center"/>
    </xf>
    <xf numFmtId="0" fontId="14" fillId="2" borderId="14" xfId="0" applyFont="1" applyFill="1" applyBorder="1" applyAlignment="1">
      <alignment vertical="center"/>
    </xf>
    <xf numFmtId="0" fontId="5" fillId="0" borderId="0" xfId="0" applyFont="1"/>
    <xf numFmtId="0" fontId="0" fillId="0" borderId="1" xfId="0" applyBorder="1"/>
    <xf numFmtId="0" fontId="8" fillId="0" borderId="0" xfId="0" applyFont="1"/>
    <xf numFmtId="0" fontId="8" fillId="0" borderId="1" xfId="0" applyFont="1" applyBorder="1"/>
    <xf numFmtId="0" fontId="7" fillId="0" borderId="0" xfId="0" applyFont="1"/>
    <xf numFmtId="0" fontId="20" fillId="0" borderId="0" xfId="0" applyFont="1"/>
    <xf numFmtId="0" fontId="19" fillId="0" borderId="0" xfId="0" applyFont="1"/>
    <xf numFmtId="0" fontId="10" fillId="0" borderId="0" xfId="0" applyFont="1"/>
    <xf numFmtId="0" fontId="6" fillId="0" borderId="0" xfId="0" applyFont="1"/>
    <xf numFmtId="0" fontId="3" fillId="0" borderId="0" xfId="0" applyFont="1"/>
    <xf numFmtId="0" fontId="19" fillId="2" borderId="0" xfId="0" applyFont="1" applyFill="1"/>
    <xf numFmtId="0" fontId="28" fillId="0" borderId="0" xfId="0" applyFont="1"/>
    <xf numFmtId="0" fontId="17" fillId="5" borderId="15" xfId="0" applyFont="1" applyFill="1" applyBorder="1"/>
    <xf numFmtId="0" fontId="17" fillId="5" borderId="0" xfId="0" applyFont="1" applyFill="1"/>
    <xf numFmtId="0" fontId="17" fillId="5" borderId="1" xfId="0" applyFont="1" applyFill="1" applyBorder="1"/>
    <xf numFmtId="0" fontId="11" fillId="5" borderId="14" xfId="0" applyFont="1" applyFill="1" applyBorder="1"/>
    <xf numFmtId="0" fontId="0" fillId="4" borderId="0" xfId="0" applyFill="1"/>
    <xf numFmtId="0" fontId="11" fillId="5" borderId="0" xfId="0" applyFont="1" applyFill="1"/>
    <xf numFmtId="0" fontId="37" fillId="0" borderId="0" xfId="0" applyFont="1"/>
    <xf numFmtId="0" fontId="37" fillId="5" borderId="15" xfId="0" applyFont="1" applyFill="1" applyBorder="1"/>
    <xf numFmtId="0" fontId="15" fillId="5" borderId="14" xfId="0" applyFont="1" applyFill="1" applyBorder="1"/>
    <xf numFmtId="0" fontId="11" fillId="5" borderId="17" xfId="0" applyFont="1" applyFill="1" applyBorder="1"/>
    <xf numFmtId="0" fontId="37" fillId="4" borderId="36" xfId="0" applyFont="1" applyFill="1" applyBorder="1" applyProtection="1">
      <protection locked="0"/>
    </xf>
    <xf numFmtId="0" fontId="37" fillId="4" borderId="37" xfId="0" applyFont="1" applyFill="1" applyBorder="1" applyProtection="1">
      <protection locked="0"/>
    </xf>
    <xf numFmtId="0" fontId="37" fillId="4" borderId="39" xfId="0" applyFont="1" applyFill="1" applyBorder="1" applyProtection="1">
      <protection locked="0"/>
    </xf>
    <xf numFmtId="0" fontId="37" fillId="4" borderId="40" xfId="0" applyFont="1" applyFill="1" applyBorder="1" applyProtection="1">
      <protection locked="0"/>
    </xf>
    <xf numFmtId="0" fontId="37" fillId="4" borderId="42" xfId="0" applyFont="1" applyFill="1" applyBorder="1" applyProtection="1">
      <protection locked="0"/>
    </xf>
    <xf numFmtId="0" fontId="37" fillId="4" borderId="43" xfId="0" applyFont="1" applyFill="1" applyBorder="1" applyProtection="1">
      <protection locked="0"/>
    </xf>
    <xf numFmtId="0" fontId="37" fillId="6" borderId="36" xfId="0" applyFont="1" applyFill="1" applyBorder="1" applyProtection="1">
      <protection locked="0"/>
    </xf>
    <xf numFmtId="0" fontId="37" fillId="6" borderId="39" xfId="0" applyFont="1" applyFill="1" applyBorder="1" applyProtection="1">
      <protection locked="0"/>
    </xf>
    <xf numFmtId="0" fontId="37" fillId="6" borderId="42" xfId="0" applyFont="1" applyFill="1" applyBorder="1" applyProtection="1">
      <protection locked="0"/>
    </xf>
    <xf numFmtId="3" fontId="65" fillId="4" borderId="27" xfId="0" applyNumberFormat="1" applyFont="1" applyFill="1" applyBorder="1" applyAlignment="1" applyProtection="1">
      <alignment shrinkToFit="1"/>
      <protection locked="0"/>
    </xf>
    <xf numFmtId="3" fontId="65" fillId="4" borderId="25" xfId="0" applyNumberFormat="1" applyFont="1" applyFill="1" applyBorder="1" applyAlignment="1" applyProtection="1">
      <alignment shrinkToFit="1"/>
      <protection locked="0"/>
    </xf>
    <xf numFmtId="3" fontId="65" fillId="4" borderId="26" xfId="0" applyNumberFormat="1" applyFont="1" applyFill="1" applyBorder="1" applyAlignment="1" applyProtection="1">
      <alignment shrinkToFit="1"/>
      <protection locked="0"/>
    </xf>
    <xf numFmtId="3" fontId="65" fillId="2" borderId="27" xfId="0" applyNumberFormat="1" applyFont="1" applyFill="1" applyBorder="1" applyAlignment="1" applyProtection="1">
      <alignment shrinkToFit="1"/>
      <protection locked="0"/>
    </xf>
    <xf numFmtId="3" fontId="65" fillId="2" borderId="25" xfId="0" applyNumberFormat="1" applyFont="1" applyFill="1" applyBorder="1" applyAlignment="1" applyProtection="1">
      <alignment shrinkToFit="1"/>
      <protection locked="0"/>
    </xf>
    <xf numFmtId="3" fontId="65" fillId="2" borderId="26" xfId="0" applyNumberFormat="1" applyFont="1" applyFill="1" applyBorder="1" applyAlignment="1" applyProtection="1">
      <alignment shrinkToFit="1"/>
      <protection locked="0"/>
    </xf>
    <xf numFmtId="3" fontId="65" fillId="2" borderId="22" xfId="0" applyNumberFormat="1" applyFont="1" applyFill="1" applyBorder="1" applyAlignment="1" applyProtection="1">
      <alignment shrinkToFit="1"/>
      <protection locked="0"/>
    </xf>
    <xf numFmtId="3" fontId="65" fillId="2" borderId="23" xfId="0" applyNumberFormat="1" applyFont="1" applyFill="1" applyBorder="1" applyAlignment="1" applyProtection="1">
      <alignment shrinkToFit="1"/>
      <protection locked="0"/>
    </xf>
    <xf numFmtId="3" fontId="65" fillId="2" borderId="61" xfId="0" applyNumberFormat="1" applyFont="1" applyFill="1" applyBorder="1" applyAlignment="1" applyProtection="1">
      <alignment shrinkToFit="1"/>
      <protection locked="0"/>
    </xf>
    <xf numFmtId="0" fontId="11" fillId="5" borderId="1" xfId="0" applyFont="1" applyFill="1" applyBorder="1"/>
    <xf numFmtId="0" fontId="27" fillId="5" borderId="1" xfId="0" applyFont="1" applyFill="1" applyBorder="1"/>
    <xf numFmtId="0" fontId="11" fillId="5" borderId="19" xfId="0" applyFont="1" applyFill="1" applyBorder="1"/>
    <xf numFmtId="0" fontId="35" fillId="9" borderId="0" xfId="0" applyFont="1" applyFill="1" applyAlignment="1">
      <alignment horizontal="right"/>
    </xf>
    <xf numFmtId="4" fontId="62" fillId="9" borderId="0" xfId="0" applyNumberFormat="1" applyFont="1" applyFill="1" applyAlignment="1" applyProtection="1">
      <alignment shrinkToFit="1"/>
      <protection locked="0"/>
    </xf>
    <xf numFmtId="0" fontId="63" fillId="5" borderId="15" xfId="0" applyFont="1" applyFill="1" applyBorder="1"/>
    <xf numFmtId="0" fontId="64" fillId="5" borderId="0" xfId="0" applyFont="1" applyFill="1" applyProtection="1">
      <protection locked="0"/>
    </xf>
    <xf numFmtId="0" fontId="63" fillId="5" borderId="0" xfId="0" applyFont="1" applyFill="1" applyProtection="1">
      <protection locked="0"/>
    </xf>
    <xf numFmtId="0" fontId="66" fillId="5" borderId="15" xfId="0" applyFont="1" applyFill="1" applyBorder="1" applyAlignment="1">
      <alignment horizontal="center"/>
    </xf>
    <xf numFmtId="0" fontId="66" fillId="5" borderId="0" xfId="0" applyFont="1" applyFill="1" applyAlignment="1">
      <alignment horizontal="center"/>
    </xf>
    <xf numFmtId="0" fontId="67" fillId="5" borderId="0" xfId="0" applyFont="1" applyFill="1"/>
    <xf numFmtId="0" fontId="68" fillId="5" borderId="1" xfId="0" applyFont="1" applyFill="1" applyBorder="1" applyAlignment="1">
      <alignment horizontal="center"/>
    </xf>
    <xf numFmtId="0" fontId="34" fillId="5" borderId="0" xfId="0" applyFont="1" applyFill="1" applyAlignment="1">
      <alignment horizontal="center"/>
    </xf>
    <xf numFmtId="0" fontId="69" fillId="5" borderId="0" xfId="0" applyFont="1" applyFill="1" applyAlignment="1">
      <alignment horizontal="center" shrinkToFit="1"/>
    </xf>
    <xf numFmtId="0" fontId="36" fillId="5" borderId="0" xfId="0" applyFont="1" applyFill="1" applyAlignment="1">
      <alignment horizontal="center"/>
    </xf>
    <xf numFmtId="1" fontId="71" fillId="5" borderId="0" xfId="0" applyNumberFormat="1" applyFont="1" applyFill="1" applyAlignment="1">
      <alignment horizontal="center"/>
    </xf>
    <xf numFmtId="3" fontId="33" fillId="5" borderId="0" xfId="0" applyNumberFormat="1" applyFont="1" applyFill="1" applyAlignment="1">
      <alignment horizontal="right" shrinkToFit="1"/>
    </xf>
    <xf numFmtId="0" fontId="36" fillId="5" borderId="1" xfId="0" applyFont="1" applyFill="1" applyBorder="1"/>
    <xf numFmtId="10" fontId="33" fillId="5" borderId="0" xfId="0" applyNumberFormat="1" applyFont="1" applyFill="1" applyAlignment="1">
      <alignment horizontal="right" shrinkToFit="1"/>
    </xf>
    <xf numFmtId="1" fontId="71" fillId="5" borderId="14" xfId="0" applyNumberFormat="1" applyFont="1" applyFill="1" applyBorder="1" applyAlignment="1">
      <alignment horizontal="center"/>
    </xf>
    <xf numFmtId="0" fontId="68" fillId="5" borderId="19" xfId="0" applyFont="1" applyFill="1" applyBorder="1" applyAlignment="1">
      <alignment horizontal="center"/>
    </xf>
    <xf numFmtId="0" fontId="70" fillId="5" borderId="16" xfId="0" applyFont="1" applyFill="1" applyBorder="1"/>
    <xf numFmtId="0" fontId="70" fillId="5" borderId="21" xfId="0" applyFont="1" applyFill="1" applyBorder="1"/>
    <xf numFmtId="0" fontId="70" fillId="5" borderId="0" xfId="0" applyFont="1" applyFill="1"/>
    <xf numFmtId="0" fontId="70" fillId="5" borderId="1" xfId="0" applyFont="1" applyFill="1" applyBorder="1"/>
    <xf numFmtId="0" fontId="70" fillId="5" borderId="14" xfId="0" applyFont="1" applyFill="1" applyBorder="1"/>
    <xf numFmtId="0" fontId="70" fillId="5" borderId="19" xfId="0" applyFont="1" applyFill="1" applyBorder="1"/>
    <xf numFmtId="0" fontId="21" fillId="5" borderId="14" xfId="0" applyFont="1" applyFill="1" applyBorder="1" applyAlignment="1">
      <alignment horizontal="center" vertical="top"/>
    </xf>
    <xf numFmtId="0" fontId="15" fillId="5" borderId="17" xfId="0" applyFont="1" applyFill="1" applyBorder="1"/>
    <xf numFmtId="0" fontId="70" fillId="5" borderId="15" xfId="0" applyFont="1" applyFill="1" applyBorder="1" applyAlignment="1">
      <alignment horizontal="center"/>
    </xf>
    <xf numFmtId="2" fontId="71" fillId="5" borderId="0" xfId="0" applyNumberFormat="1" applyFont="1" applyFill="1" applyAlignment="1">
      <alignment horizontal="center"/>
    </xf>
    <xf numFmtId="0" fontId="68" fillId="5" borderId="15" xfId="0" applyFont="1" applyFill="1" applyBorder="1" applyAlignment="1">
      <alignment horizontal="center"/>
    </xf>
    <xf numFmtId="0" fontId="72" fillId="5" borderId="0" xfId="0" applyFont="1" applyFill="1"/>
    <xf numFmtId="0" fontId="33" fillId="5" borderId="16" xfId="0" applyFont="1" applyFill="1" applyBorder="1" applyAlignment="1">
      <alignment horizontal="right"/>
    </xf>
    <xf numFmtId="165" fontId="33" fillId="5" borderId="16" xfId="0" applyNumberFormat="1" applyFont="1" applyFill="1" applyBorder="1" applyAlignment="1">
      <alignment horizontal="right"/>
    </xf>
    <xf numFmtId="0" fontId="33" fillId="5" borderId="0" xfId="0" applyFont="1" applyFill="1" applyAlignment="1">
      <alignment horizontal="right"/>
    </xf>
    <xf numFmtId="165" fontId="33" fillId="5" borderId="0" xfId="0" applyNumberFormat="1" applyFont="1" applyFill="1" applyAlignment="1">
      <alignment horizontal="right"/>
    </xf>
    <xf numFmtId="4" fontId="36" fillId="5" borderId="0" xfId="0" applyNumberFormat="1" applyFont="1" applyFill="1" applyAlignment="1">
      <alignment horizontal="right"/>
    </xf>
    <xf numFmtId="0" fontId="75" fillId="2" borderId="0" xfId="0" applyFont="1" applyFill="1" applyAlignment="1">
      <alignment vertical="center"/>
    </xf>
    <xf numFmtId="0" fontId="75" fillId="2" borderId="0" xfId="0" applyFont="1" applyFill="1" applyAlignment="1">
      <alignment vertical="center" shrinkToFit="1"/>
    </xf>
    <xf numFmtId="0" fontId="37" fillId="0" borderId="14" xfId="0" applyFont="1" applyBorder="1"/>
    <xf numFmtId="3" fontId="34" fillId="2" borderId="14" xfId="0" applyNumberFormat="1" applyFont="1" applyFill="1" applyBorder="1" applyAlignment="1">
      <alignment vertical="center" shrinkToFit="1"/>
    </xf>
    <xf numFmtId="3" fontId="34" fillId="2" borderId="14" xfId="0" applyNumberFormat="1" applyFont="1" applyFill="1" applyBorder="1" applyAlignment="1">
      <alignment vertical="center"/>
    </xf>
    <xf numFmtId="0" fontId="37" fillId="0" borderId="16" xfId="0" applyFont="1" applyBorder="1"/>
    <xf numFmtId="3" fontId="34" fillId="2" borderId="16" xfId="0" applyNumberFormat="1" applyFont="1" applyFill="1" applyBorder="1" applyAlignment="1">
      <alignment vertical="center" shrinkToFit="1"/>
    </xf>
    <xf numFmtId="3" fontId="34" fillId="2" borderId="16" xfId="0" applyNumberFormat="1" applyFont="1" applyFill="1" applyBorder="1" applyAlignment="1">
      <alignment vertical="center"/>
    </xf>
    <xf numFmtId="166" fontId="39" fillId="2" borderId="0" xfId="0" applyNumberFormat="1" applyFont="1" applyFill="1" applyAlignment="1">
      <alignment vertical="center" shrinkToFit="1"/>
    </xf>
    <xf numFmtId="3" fontId="36" fillId="2" borderId="16" xfId="0" applyNumberFormat="1" applyFont="1" applyFill="1" applyBorder="1" applyAlignment="1">
      <alignment vertical="center" shrinkToFit="1"/>
    </xf>
    <xf numFmtId="3" fontId="36" fillId="2" borderId="16" xfId="0" applyNumberFormat="1" applyFont="1" applyFill="1" applyBorder="1" applyAlignment="1">
      <alignment vertical="center"/>
    </xf>
    <xf numFmtId="3" fontId="36" fillId="2" borderId="0" xfId="0" applyNumberFormat="1" applyFont="1" applyFill="1" applyAlignment="1">
      <alignment vertical="center" shrinkToFit="1"/>
    </xf>
    <xf numFmtId="3" fontId="36" fillId="2" borderId="0" xfId="0" applyNumberFormat="1" applyFont="1" applyFill="1" applyAlignment="1">
      <alignment vertical="center"/>
    </xf>
    <xf numFmtId="0" fontId="36" fillId="2" borderId="0" xfId="0" applyFont="1" applyFill="1" applyAlignment="1">
      <alignment horizontal="right" vertical="center"/>
    </xf>
    <xf numFmtId="166" fontId="75" fillId="2" borderId="0" xfId="0" applyNumberFormat="1" applyFont="1" applyFill="1" applyAlignment="1">
      <alignment vertical="center" shrinkToFit="1"/>
    </xf>
    <xf numFmtId="0" fontId="34" fillId="2" borderId="0" xfId="0" applyFont="1" applyFill="1" applyAlignment="1">
      <alignment horizontal="center" vertical="center"/>
    </xf>
    <xf numFmtId="49" fontId="36" fillId="2" borderId="0" xfId="0" applyNumberFormat="1" applyFont="1" applyFill="1" applyAlignment="1">
      <alignment horizontal="center" vertical="center" shrinkToFit="1"/>
    </xf>
    <xf numFmtId="0" fontId="37" fillId="0" borderId="44" xfId="0" applyFont="1" applyBorder="1"/>
    <xf numFmtId="3" fontId="34" fillId="2" borderId="44" xfId="0" applyNumberFormat="1" applyFont="1" applyFill="1" applyBorder="1" applyAlignment="1">
      <alignment vertical="center" shrinkToFit="1"/>
    </xf>
    <xf numFmtId="3" fontId="34" fillId="2" borderId="44" xfId="0" applyNumberFormat="1" applyFont="1" applyFill="1" applyBorder="1" applyAlignment="1">
      <alignment vertical="center"/>
    </xf>
    <xf numFmtId="0" fontId="37" fillId="0" borderId="50" xfId="0" applyFont="1" applyBorder="1"/>
    <xf numFmtId="3" fontId="34" fillId="2" borderId="50" xfId="0" applyNumberFormat="1" applyFont="1" applyFill="1" applyBorder="1" applyAlignment="1">
      <alignment vertical="center" shrinkToFit="1"/>
    </xf>
    <xf numFmtId="3" fontId="34" fillId="2" borderId="50" xfId="0" applyNumberFormat="1" applyFont="1" applyFill="1" applyBorder="1" applyAlignment="1">
      <alignment vertical="center"/>
    </xf>
    <xf numFmtId="0" fontId="34" fillId="2" borderId="20" xfId="0" applyFont="1" applyFill="1" applyBorder="1" applyAlignment="1">
      <alignment horizontal="center" vertical="center"/>
    </xf>
    <xf numFmtId="0" fontId="34" fillId="2" borderId="16" xfId="0" applyFont="1" applyFill="1" applyBorder="1" applyAlignment="1">
      <alignment horizontal="center" vertical="center"/>
    </xf>
    <xf numFmtId="49" fontId="34" fillId="2" borderId="16" xfId="0" applyNumberFormat="1" applyFont="1" applyFill="1" applyBorder="1" applyAlignment="1">
      <alignment horizontal="center" vertical="center" shrinkToFit="1"/>
    </xf>
    <xf numFmtId="49" fontId="34" fillId="2" borderId="21" xfId="0" applyNumberFormat="1" applyFont="1" applyFill="1" applyBorder="1" applyAlignment="1">
      <alignment horizontal="center" vertical="center" shrinkToFit="1"/>
    </xf>
    <xf numFmtId="166" fontId="36" fillId="2" borderId="0" xfId="0" applyNumberFormat="1" applyFont="1" applyFill="1" applyAlignment="1">
      <alignment vertical="center" shrinkToFit="1"/>
    </xf>
    <xf numFmtId="166" fontId="36" fillId="2" borderId="1" xfId="0" applyNumberFormat="1" applyFont="1" applyFill="1" applyBorder="1" applyAlignment="1">
      <alignment vertical="center" shrinkToFit="1"/>
    </xf>
    <xf numFmtId="0" fontId="39" fillId="2" borderId="17" xfId="0" applyFont="1" applyFill="1" applyBorder="1" applyAlignment="1">
      <alignment vertical="center"/>
    </xf>
    <xf numFmtId="0" fontId="39" fillId="2" borderId="14" xfId="0" applyFont="1" applyFill="1" applyBorder="1" applyAlignment="1">
      <alignment vertical="center" shrinkToFit="1"/>
    </xf>
    <xf numFmtId="0" fontId="75" fillId="2" borderId="14" xfId="0" applyFont="1" applyFill="1" applyBorder="1" applyAlignment="1">
      <alignment vertical="center" shrinkToFit="1"/>
    </xf>
    <xf numFmtId="0" fontId="75" fillId="2" borderId="19" xfId="0" applyFont="1" applyFill="1" applyBorder="1" applyAlignment="1">
      <alignment vertical="center"/>
    </xf>
    <xf numFmtId="4" fontId="0" fillId="0" borderId="0" xfId="0" applyNumberFormat="1" applyProtection="1">
      <protection locked="0"/>
    </xf>
    <xf numFmtId="0" fontId="75" fillId="2" borderId="16" xfId="0" applyFont="1" applyFill="1" applyBorder="1" applyAlignment="1">
      <alignment vertical="center"/>
    </xf>
    <xf numFmtId="0" fontId="75" fillId="2" borderId="16" xfId="0" applyFont="1" applyFill="1" applyBorder="1" applyAlignment="1">
      <alignment vertical="center" shrinkToFit="1"/>
    </xf>
    <xf numFmtId="0" fontId="33" fillId="2" borderId="0" xfId="0" applyFont="1" applyFill="1" applyAlignment="1">
      <alignment horizontal="right" vertical="center"/>
    </xf>
    <xf numFmtId="4" fontId="33" fillId="2" borderId="0" xfId="0" applyNumberFormat="1" applyFont="1" applyFill="1" applyAlignment="1">
      <alignment vertical="center" shrinkToFit="1"/>
    </xf>
    <xf numFmtId="4" fontId="33" fillId="2" borderId="0" xfId="0" applyNumberFormat="1" applyFont="1" applyFill="1" applyAlignment="1">
      <alignment vertical="center"/>
    </xf>
    <xf numFmtId="0" fontId="77" fillId="2" borderId="0" xfId="0" applyFont="1" applyFill="1" applyAlignment="1">
      <alignment vertical="center" shrinkToFit="1"/>
    </xf>
    <xf numFmtId="0" fontId="77" fillId="2" borderId="0" xfId="0" applyFont="1" applyFill="1" applyAlignment="1">
      <alignment vertical="center"/>
    </xf>
    <xf numFmtId="0" fontId="35" fillId="2" borderId="0" xfId="0" applyFont="1" applyFill="1" applyAlignment="1">
      <alignment horizontal="right" vertical="center"/>
    </xf>
    <xf numFmtId="3" fontId="33" fillId="2" borderId="0" xfId="0" applyNumberFormat="1" applyFont="1" applyFill="1" applyAlignment="1">
      <alignment vertical="center" shrinkToFit="1"/>
    </xf>
    <xf numFmtId="3" fontId="33" fillId="2" borderId="0" xfId="0" applyNumberFormat="1" applyFont="1" applyFill="1" applyAlignment="1">
      <alignment vertical="center"/>
    </xf>
    <xf numFmtId="0" fontId="75" fillId="2" borderId="14" xfId="0" applyFont="1" applyFill="1" applyBorder="1" applyAlignment="1">
      <alignment vertical="center"/>
    </xf>
    <xf numFmtId="3" fontId="62" fillId="13" borderId="54" xfId="0" applyNumberFormat="1" applyFont="1" applyFill="1" applyBorder="1" applyAlignment="1">
      <alignment shrinkToFit="1"/>
    </xf>
    <xf numFmtId="3" fontId="62" fillId="13" borderId="53" xfId="0" applyNumberFormat="1" applyFont="1" applyFill="1" applyBorder="1" applyAlignment="1">
      <alignment shrinkToFit="1"/>
    </xf>
    <xf numFmtId="0" fontId="4" fillId="4" borderId="0" xfId="0" applyFont="1" applyFill="1" applyAlignment="1">
      <alignment horizontal="center"/>
    </xf>
    <xf numFmtId="49" fontId="61" fillId="15" borderId="116" xfId="0" applyNumberFormat="1" applyFont="1" applyFill="1" applyBorder="1" applyAlignment="1">
      <alignment vertical="center"/>
    </xf>
    <xf numFmtId="0" fontId="51" fillId="7" borderId="17" xfId="0" applyFont="1" applyFill="1" applyBorder="1"/>
    <xf numFmtId="0" fontId="37" fillId="7" borderId="14" xfId="0" applyFont="1" applyFill="1" applyBorder="1"/>
    <xf numFmtId="3" fontId="37" fillId="7" borderId="22" xfId="0" applyNumberFormat="1" applyFont="1" applyFill="1" applyBorder="1"/>
    <xf numFmtId="0" fontId="37" fillId="7" borderId="14" xfId="0" applyFont="1" applyFill="1" applyBorder="1" applyProtection="1">
      <protection locked="0"/>
    </xf>
    <xf numFmtId="0" fontId="51" fillId="7" borderId="24" xfId="0" applyFont="1" applyFill="1" applyBorder="1"/>
    <xf numFmtId="0" fontId="37" fillId="7" borderId="44" xfId="0" applyFont="1" applyFill="1" applyBorder="1"/>
    <xf numFmtId="3" fontId="62" fillId="11" borderId="54" xfId="0" applyNumberFormat="1" applyFont="1" applyFill="1" applyBorder="1" applyAlignment="1">
      <alignment shrinkToFit="1"/>
    </xf>
    <xf numFmtId="3" fontId="62" fillId="11" borderId="53" xfId="0" applyNumberFormat="1" applyFont="1" applyFill="1" applyBorder="1" applyAlignment="1">
      <alignment shrinkToFit="1"/>
    </xf>
    <xf numFmtId="0" fontId="37" fillId="7" borderId="42" xfId="0" applyFont="1" applyFill="1" applyBorder="1" applyProtection="1">
      <protection locked="0"/>
    </xf>
    <xf numFmtId="0" fontId="37" fillId="7" borderId="43" xfId="0" applyFont="1" applyFill="1" applyBorder="1" applyProtection="1">
      <protection locked="0"/>
    </xf>
    <xf numFmtId="0" fontId="37" fillId="4" borderId="0" xfId="0" applyFont="1" applyFill="1" applyProtection="1">
      <protection locked="0"/>
    </xf>
    <xf numFmtId="0" fontId="37" fillId="4" borderId="1" xfId="0" applyFont="1" applyFill="1" applyBorder="1" applyProtection="1">
      <protection locked="0"/>
    </xf>
    <xf numFmtId="3" fontId="65" fillId="2" borderId="100" xfId="0" applyNumberFormat="1" applyFont="1" applyFill="1" applyBorder="1" applyAlignment="1" applyProtection="1">
      <alignment shrinkToFit="1"/>
      <protection locked="0"/>
    </xf>
    <xf numFmtId="3" fontId="65" fillId="2" borderId="133" xfId="0" applyNumberFormat="1" applyFont="1" applyFill="1" applyBorder="1" applyAlignment="1" applyProtection="1">
      <alignment shrinkToFit="1"/>
      <protection locked="0"/>
    </xf>
    <xf numFmtId="0" fontId="37" fillId="19" borderId="44" xfId="0" applyFont="1" applyFill="1" applyBorder="1"/>
    <xf numFmtId="0" fontId="37" fillId="19" borderId="29" xfId="0" applyFont="1" applyFill="1" applyBorder="1"/>
    <xf numFmtId="0" fontId="85" fillId="5" borderId="15" xfId="0" applyFont="1" applyFill="1" applyBorder="1" applyAlignment="1">
      <alignment vertical="center"/>
    </xf>
    <xf numFmtId="3" fontId="33" fillId="23" borderId="110" xfId="0" applyNumberFormat="1" applyFont="1" applyFill="1" applyBorder="1" applyAlignment="1">
      <alignment horizontal="right" shrinkToFit="1"/>
    </xf>
    <xf numFmtId="0" fontId="36" fillId="19" borderId="15" xfId="0" applyFont="1" applyFill="1" applyBorder="1" applyAlignment="1">
      <alignment horizontal="center"/>
    </xf>
    <xf numFmtId="0" fontId="78" fillId="19" borderId="0" xfId="0" applyFont="1" applyFill="1" applyAlignment="1">
      <alignment horizontal="left"/>
    </xf>
    <xf numFmtId="0" fontId="36" fillId="19" borderId="0" xfId="0" applyFont="1" applyFill="1" applyAlignment="1">
      <alignment horizontal="center"/>
    </xf>
    <xf numFmtId="0" fontId="12" fillId="19" borderId="1" xfId="0" applyFont="1" applyFill="1" applyBorder="1" applyAlignment="1">
      <alignment horizontal="center"/>
    </xf>
    <xf numFmtId="1" fontId="34" fillId="19" borderId="15" xfId="0" applyNumberFormat="1" applyFont="1" applyFill="1" applyBorder="1" applyAlignment="1">
      <alignment horizontal="center"/>
    </xf>
    <xf numFmtId="1" fontId="34" fillId="19" borderId="0" xfId="0" applyNumberFormat="1" applyFont="1" applyFill="1" applyAlignment="1">
      <alignment horizontal="center"/>
    </xf>
    <xf numFmtId="1" fontId="33" fillId="19" borderId="0" xfId="0" applyNumberFormat="1" applyFont="1" applyFill="1" applyAlignment="1">
      <alignment horizontal="left"/>
    </xf>
    <xf numFmtId="0" fontId="72" fillId="19" borderId="15" xfId="0" applyFont="1" applyFill="1" applyBorder="1"/>
    <xf numFmtId="0" fontId="72" fillId="19" borderId="0" xfId="0" applyFont="1" applyFill="1"/>
    <xf numFmtId="0" fontId="11" fillId="19" borderId="17" xfId="0" applyFont="1" applyFill="1" applyBorder="1" applyAlignment="1">
      <alignment horizontal="center" vertical="top"/>
    </xf>
    <xf numFmtId="0" fontId="11" fillId="19" borderId="14" xfId="0" applyFont="1" applyFill="1" applyBorder="1" applyAlignment="1">
      <alignment horizontal="center" vertical="top"/>
    </xf>
    <xf numFmtId="0" fontId="15" fillId="19" borderId="19" xfId="0" applyFont="1" applyFill="1" applyBorder="1"/>
    <xf numFmtId="0" fontId="17" fillId="5" borderId="150" xfId="0" applyFont="1" applyFill="1" applyBorder="1"/>
    <xf numFmtId="0" fontId="17" fillId="5" borderId="149" xfId="0" applyFont="1" applyFill="1" applyBorder="1"/>
    <xf numFmtId="0" fontId="11" fillId="5" borderId="2" xfId="0" applyFont="1" applyFill="1" applyBorder="1"/>
    <xf numFmtId="3" fontId="11" fillId="5" borderId="0" xfId="0" applyNumberFormat="1" applyFont="1" applyFill="1"/>
    <xf numFmtId="0" fontId="11" fillId="5" borderId="5" xfId="0" applyFont="1" applyFill="1" applyBorder="1"/>
    <xf numFmtId="0" fontId="20" fillId="5" borderId="2" xfId="0" applyFont="1" applyFill="1" applyBorder="1"/>
    <xf numFmtId="0" fontId="11" fillId="5" borderId="0" xfId="0" applyFont="1" applyFill="1" applyAlignment="1">
      <alignment horizontal="center"/>
    </xf>
    <xf numFmtId="0" fontId="11" fillId="5" borderId="2" xfId="0" applyFont="1" applyFill="1" applyBorder="1" applyAlignment="1">
      <alignment horizontal="right"/>
    </xf>
    <xf numFmtId="0" fontId="11" fillId="5" borderId="2" xfId="0" applyFont="1" applyFill="1" applyBorder="1" applyAlignment="1">
      <alignment horizontal="left"/>
    </xf>
    <xf numFmtId="0" fontId="11" fillId="5" borderId="0" xfId="0" applyFont="1" applyFill="1" applyAlignment="1">
      <alignment horizontal="right"/>
    </xf>
    <xf numFmtId="10" fontId="11" fillId="5" borderId="0" xfId="0" applyNumberFormat="1" applyFont="1" applyFill="1"/>
    <xf numFmtId="9" fontId="11" fillId="5" borderId="0" xfId="0" applyNumberFormat="1" applyFont="1" applyFill="1"/>
    <xf numFmtId="165" fontId="11" fillId="5" borderId="0" xfId="0" applyNumberFormat="1" applyFont="1" applyFill="1"/>
    <xf numFmtId="4" fontId="11" fillId="5" borderId="0" xfId="0" applyNumberFormat="1" applyFont="1" applyFill="1"/>
    <xf numFmtId="0" fontId="11" fillId="5" borderId="9" xfId="0" applyFont="1" applyFill="1" applyBorder="1" applyAlignment="1">
      <alignment horizontal="right"/>
    </xf>
    <xf numFmtId="0" fontId="11" fillId="5" borderId="6" xfId="0" applyFont="1" applyFill="1" applyBorder="1"/>
    <xf numFmtId="0" fontId="11" fillId="5" borderId="7" xfId="0" applyFont="1" applyFill="1" applyBorder="1"/>
    <xf numFmtId="0" fontId="11" fillId="7" borderId="100" xfId="0" applyFont="1" applyFill="1" applyBorder="1"/>
    <xf numFmtId="0" fontId="20" fillId="7" borderId="100" xfId="0" applyFont="1" applyFill="1" applyBorder="1"/>
    <xf numFmtId="0" fontId="15" fillId="7" borderId="100" xfId="0" applyFont="1" applyFill="1" applyBorder="1"/>
    <xf numFmtId="0" fontId="11" fillId="7" borderId="80" xfId="0" applyFont="1" applyFill="1" applyBorder="1"/>
    <xf numFmtId="0" fontId="11" fillId="7" borderId="79" xfId="0" applyFont="1" applyFill="1" applyBorder="1"/>
    <xf numFmtId="0" fontId="0" fillId="7" borderId="76" xfId="0" applyFill="1" applyBorder="1"/>
    <xf numFmtId="0" fontId="7" fillId="7" borderId="76" xfId="0" applyFont="1" applyFill="1" applyBorder="1"/>
    <xf numFmtId="0" fontId="5" fillId="7" borderId="76" xfId="0" applyFont="1" applyFill="1" applyBorder="1"/>
    <xf numFmtId="0" fontId="8" fillId="7" borderId="76" xfId="0" applyFont="1" applyFill="1" applyBorder="1"/>
    <xf numFmtId="0" fontId="0" fillId="7" borderId="78" xfId="0" applyFill="1" applyBorder="1"/>
    <xf numFmtId="0" fontId="11" fillId="7" borderId="153" xfId="0" applyFont="1" applyFill="1" applyBorder="1"/>
    <xf numFmtId="0" fontId="11" fillId="7" borderId="77" xfId="0" applyFont="1" applyFill="1" applyBorder="1"/>
    <xf numFmtId="0" fontId="20" fillId="7" borderId="77" xfId="0" applyFont="1" applyFill="1" applyBorder="1"/>
    <xf numFmtId="0" fontId="15" fillId="7" borderId="77" xfId="0" applyFont="1" applyFill="1" applyBorder="1"/>
    <xf numFmtId="0" fontId="1" fillId="0" borderId="0" xfId="0" applyFont="1"/>
    <xf numFmtId="0" fontId="94" fillId="4" borderId="35" xfId="0" applyFont="1" applyFill="1" applyBorder="1" applyProtection="1">
      <protection locked="0"/>
    </xf>
    <xf numFmtId="0" fontId="94" fillId="4" borderId="38" xfId="0" applyFont="1" applyFill="1" applyBorder="1" applyProtection="1">
      <protection locked="0"/>
    </xf>
    <xf numFmtId="0" fontId="94" fillId="6" borderId="35" xfId="0" applyFont="1" applyFill="1" applyBorder="1" applyProtection="1">
      <protection locked="0"/>
    </xf>
    <xf numFmtId="0" fontId="37" fillId="23" borderId="42" xfId="0" applyFont="1" applyFill="1" applyBorder="1" applyProtection="1">
      <protection locked="0"/>
    </xf>
    <xf numFmtId="0" fontId="37" fillId="23" borderId="43" xfId="0" applyFont="1" applyFill="1" applyBorder="1" applyProtection="1">
      <protection locked="0"/>
    </xf>
    <xf numFmtId="3" fontId="52" fillId="23" borderId="26" xfId="0" applyNumberFormat="1" applyFont="1" applyFill="1" applyBorder="1" applyAlignment="1">
      <alignment shrinkToFit="1"/>
    </xf>
    <xf numFmtId="0" fontId="37" fillId="23" borderId="36" xfId="0" applyFont="1" applyFill="1" applyBorder="1" applyProtection="1">
      <protection locked="0"/>
    </xf>
    <xf numFmtId="0" fontId="37" fillId="23" borderId="37" xfId="0" applyFont="1" applyFill="1" applyBorder="1" applyProtection="1">
      <protection locked="0"/>
    </xf>
    <xf numFmtId="0" fontId="37" fillId="23" borderId="39" xfId="0" applyFont="1" applyFill="1" applyBorder="1" applyProtection="1">
      <protection locked="0"/>
    </xf>
    <xf numFmtId="0" fontId="37" fillId="23" borderId="40" xfId="0" applyFont="1" applyFill="1" applyBorder="1" applyProtection="1">
      <protection locked="0"/>
    </xf>
    <xf numFmtId="0" fontId="37" fillId="23" borderId="131" xfId="0" applyFont="1" applyFill="1" applyBorder="1" applyProtection="1">
      <protection locked="0"/>
    </xf>
    <xf numFmtId="0" fontId="37" fillId="23" borderId="132" xfId="0" applyFont="1" applyFill="1" applyBorder="1" applyProtection="1">
      <protection locked="0"/>
    </xf>
    <xf numFmtId="0" fontId="94" fillId="23" borderId="35" xfId="0" applyFont="1" applyFill="1" applyBorder="1" applyProtection="1">
      <protection locked="0"/>
    </xf>
    <xf numFmtId="0" fontId="94" fillId="23" borderId="38" xfId="0" applyFont="1" applyFill="1" applyBorder="1" applyProtection="1">
      <protection locked="0"/>
    </xf>
    <xf numFmtId="0" fontId="94" fillId="23" borderId="41" xfId="0" applyFont="1" applyFill="1" applyBorder="1" applyProtection="1">
      <protection locked="0"/>
    </xf>
    <xf numFmtId="0" fontId="94" fillId="6" borderId="41" xfId="0" applyFont="1" applyFill="1" applyBorder="1" applyProtection="1">
      <protection locked="0"/>
    </xf>
    <xf numFmtId="0" fontId="94" fillId="4" borderId="41" xfId="0" applyFont="1" applyFill="1" applyBorder="1" applyProtection="1">
      <protection locked="0"/>
    </xf>
    <xf numFmtId="3" fontId="36" fillId="7" borderId="141" xfId="0" applyNumberFormat="1" applyFont="1" applyFill="1" applyBorder="1" applyAlignment="1">
      <alignment horizontal="right" shrinkToFit="1"/>
    </xf>
    <xf numFmtId="0" fontId="74" fillId="19" borderId="14" xfId="0" applyFont="1" applyFill="1" applyBorder="1"/>
    <xf numFmtId="0" fontId="37" fillId="19" borderId="24" xfId="0" applyFont="1" applyFill="1" applyBorder="1"/>
    <xf numFmtId="49" fontId="34" fillId="19" borderId="44" xfId="0" applyNumberFormat="1" applyFont="1" applyFill="1" applyBorder="1" applyAlignment="1">
      <alignment horizontal="right" vertical="center" shrinkToFit="1"/>
    </xf>
    <xf numFmtId="0" fontId="37" fillId="19" borderId="14" xfId="0" applyFont="1" applyFill="1" applyBorder="1"/>
    <xf numFmtId="49" fontId="68" fillId="19" borderId="14" xfId="0" applyNumberFormat="1" applyFont="1" applyFill="1" applyBorder="1" applyAlignment="1">
      <alignment horizontal="right" vertical="center" shrinkToFit="1"/>
    </xf>
    <xf numFmtId="49" fontId="68" fillId="19" borderId="44" xfId="0" applyNumberFormat="1" applyFont="1" applyFill="1" applyBorder="1" applyAlignment="1">
      <alignment horizontal="right" vertical="center" shrinkToFit="1"/>
    </xf>
    <xf numFmtId="49" fontId="68" fillId="19" borderId="29" xfId="0" applyNumberFormat="1" applyFont="1" applyFill="1" applyBorder="1" applyAlignment="1">
      <alignment horizontal="right" vertical="center" shrinkToFit="1"/>
    </xf>
    <xf numFmtId="166" fontId="34" fillId="2" borderId="0" xfId="0" applyNumberFormat="1" applyFont="1" applyFill="1" applyAlignment="1">
      <alignment vertical="center" shrinkToFit="1"/>
    </xf>
    <xf numFmtId="166" fontId="34" fillId="2" borderId="1" xfId="0" applyNumberFormat="1" applyFont="1" applyFill="1" applyBorder="1" applyAlignment="1">
      <alignment vertical="center" shrinkToFit="1"/>
    </xf>
    <xf numFmtId="0" fontId="76" fillId="19" borderId="14" xfId="0" applyFont="1" applyFill="1" applyBorder="1" applyAlignment="1">
      <alignment horizontal="center"/>
    </xf>
    <xf numFmtId="0" fontId="33" fillId="23" borderId="109" xfId="0" applyFont="1" applyFill="1" applyBorder="1" applyAlignment="1">
      <alignment horizontal="center" shrinkToFit="1"/>
    </xf>
    <xf numFmtId="0" fontId="33" fillId="23" borderId="62" xfId="0" applyFont="1" applyFill="1" applyBorder="1" applyAlignment="1">
      <alignment horizontal="center" shrinkToFit="1"/>
    </xf>
    <xf numFmtId="0" fontId="33" fillId="23" borderId="64" xfId="0" applyFont="1" applyFill="1" applyBorder="1" applyAlignment="1">
      <alignment horizontal="center" shrinkToFit="1"/>
    </xf>
    <xf numFmtId="0" fontId="33" fillId="23" borderId="68" xfId="0" applyFont="1" applyFill="1" applyBorder="1" applyAlignment="1">
      <alignment horizontal="center" shrinkToFit="1"/>
    </xf>
    <xf numFmtId="0" fontId="33" fillId="23" borderId="72" xfId="0" applyFont="1" applyFill="1" applyBorder="1" applyAlignment="1">
      <alignment horizontal="center" shrinkToFit="1"/>
    </xf>
    <xf numFmtId="0" fontId="33" fillId="7" borderId="140" xfId="0" applyFont="1" applyFill="1" applyBorder="1" applyAlignment="1">
      <alignment horizontal="center" shrinkToFit="1"/>
    </xf>
    <xf numFmtId="0" fontId="33" fillId="7" borderId="142" xfId="0" applyFont="1" applyFill="1" applyBorder="1" applyAlignment="1">
      <alignment horizontal="center" shrinkToFit="1"/>
    </xf>
    <xf numFmtId="0" fontId="33" fillId="7" borderId="144" xfId="0" applyFont="1" applyFill="1" applyBorder="1" applyAlignment="1">
      <alignment horizontal="center" shrinkToFit="1"/>
    </xf>
    <xf numFmtId="0" fontId="68" fillId="19" borderId="14" xfId="0" applyFont="1" applyFill="1" applyBorder="1" applyAlignment="1">
      <alignment horizontal="center" vertical="center"/>
    </xf>
    <xf numFmtId="0" fontId="37" fillId="19" borderId="19" xfId="0" applyFont="1" applyFill="1" applyBorder="1"/>
    <xf numFmtId="0" fontId="62" fillId="23" borderId="35" xfId="0" applyFont="1" applyFill="1" applyBorder="1" applyProtection="1">
      <protection locked="0"/>
    </xf>
    <xf numFmtId="0" fontId="62" fillId="23" borderId="38" xfId="0" applyFont="1" applyFill="1" applyBorder="1" applyProtection="1">
      <protection locked="0"/>
    </xf>
    <xf numFmtId="0" fontId="62" fillId="23" borderId="41" xfId="0" applyFont="1" applyFill="1" applyBorder="1" applyProtection="1">
      <protection locked="0"/>
    </xf>
    <xf numFmtId="0" fontId="62" fillId="23" borderId="130" xfId="0" applyFont="1" applyFill="1" applyBorder="1" applyProtection="1">
      <protection locked="0"/>
    </xf>
    <xf numFmtId="0" fontId="62" fillId="7" borderId="17" xfId="0" applyFont="1" applyFill="1" applyBorder="1" applyProtection="1">
      <protection locked="0"/>
    </xf>
    <xf numFmtId="0" fontId="62" fillId="6" borderId="35" xfId="0" applyFont="1" applyFill="1" applyBorder="1" applyProtection="1">
      <protection locked="0"/>
    </xf>
    <xf numFmtId="0" fontId="62" fillId="6" borderId="38" xfId="0" applyFont="1" applyFill="1" applyBorder="1" applyProtection="1">
      <protection locked="0"/>
    </xf>
    <xf numFmtId="0" fontId="62" fillId="6" borderId="41" xfId="0" applyFont="1" applyFill="1" applyBorder="1" applyProtection="1">
      <protection locked="0"/>
    </xf>
    <xf numFmtId="0" fontId="62" fillId="19" borderId="17" xfId="0" applyFont="1" applyFill="1" applyBorder="1"/>
    <xf numFmtId="0" fontId="62" fillId="19" borderId="24" xfId="0" applyFont="1" applyFill="1" applyBorder="1"/>
    <xf numFmtId="0" fontId="62" fillId="4" borderId="35" xfId="0" applyFont="1" applyFill="1" applyBorder="1" applyProtection="1">
      <protection locked="0"/>
    </xf>
    <xf numFmtId="0" fontId="62" fillId="7" borderId="41" xfId="0" applyFont="1" applyFill="1" applyBorder="1" applyProtection="1">
      <protection locked="0"/>
    </xf>
    <xf numFmtId="0" fontId="62" fillId="4" borderId="38" xfId="0" applyFont="1" applyFill="1" applyBorder="1" applyProtection="1">
      <protection locked="0"/>
    </xf>
    <xf numFmtId="0" fontId="62" fillId="4" borderId="41" xfId="0" applyFont="1" applyFill="1" applyBorder="1" applyProtection="1">
      <protection locked="0"/>
    </xf>
    <xf numFmtId="0" fontId="62" fillId="4" borderId="15" xfId="0" applyFont="1" applyFill="1" applyBorder="1" applyProtection="1">
      <protection locked="0"/>
    </xf>
    <xf numFmtId="0" fontId="51" fillId="7" borderId="43" xfId="0" applyFont="1" applyFill="1" applyBorder="1" applyProtection="1">
      <protection locked="0"/>
    </xf>
    <xf numFmtId="3" fontId="62" fillId="7" borderId="26" xfId="0" applyNumberFormat="1" applyFont="1" applyFill="1" applyBorder="1" applyAlignment="1">
      <alignment shrinkToFit="1"/>
    </xf>
    <xf numFmtId="3" fontId="62" fillId="7" borderId="22" xfId="0" applyNumberFormat="1" applyFont="1" applyFill="1" applyBorder="1" applyAlignment="1">
      <alignment shrinkToFit="1"/>
    </xf>
    <xf numFmtId="166" fontId="34" fillId="19" borderId="19" xfId="0" applyNumberFormat="1" applyFont="1" applyFill="1" applyBorder="1" applyAlignment="1">
      <alignment horizontal="right" shrinkToFit="1"/>
    </xf>
    <xf numFmtId="166" fontId="34" fillId="19" borderId="22" xfId="0" applyNumberFormat="1" applyFont="1" applyFill="1" applyBorder="1" applyAlignment="1">
      <alignment horizontal="right" shrinkToFit="1"/>
    </xf>
    <xf numFmtId="166" fontId="34" fillId="19" borderId="34" xfId="0" applyNumberFormat="1" applyFont="1" applyFill="1" applyBorder="1" applyAlignment="1">
      <alignment horizontal="right" shrinkToFit="1"/>
    </xf>
    <xf numFmtId="166" fontId="34" fillId="19" borderId="29" xfId="0" applyNumberFormat="1" applyFont="1" applyFill="1" applyBorder="1" applyAlignment="1">
      <alignment horizontal="right" shrinkToFit="1"/>
    </xf>
    <xf numFmtId="166" fontId="34" fillId="19" borderId="23" xfId="0" applyNumberFormat="1" applyFont="1" applyFill="1" applyBorder="1" applyAlignment="1">
      <alignment horizontal="right" shrinkToFit="1"/>
    </xf>
    <xf numFmtId="166" fontId="34" fillId="19" borderId="30" xfId="0" applyNumberFormat="1" applyFont="1" applyFill="1" applyBorder="1" applyAlignment="1">
      <alignment horizontal="right" shrinkToFit="1"/>
    </xf>
    <xf numFmtId="166" fontId="34" fillId="19" borderId="49" xfId="0" applyNumberFormat="1" applyFont="1" applyFill="1" applyBorder="1" applyAlignment="1">
      <alignment horizontal="right" shrinkToFit="1"/>
    </xf>
    <xf numFmtId="166" fontId="34" fillId="19" borderId="47" xfId="0" applyNumberFormat="1" applyFont="1" applyFill="1" applyBorder="1" applyAlignment="1">
      <alignment horizontal="right" shrinkToFit="1"/>
    </xf>
    <xf numFmtId="166" fontId="34" fillId="19" borderId="48" xfId="0" applyNumberFormat="1" applyFont="1" applyFill="1" applyBorder="1" applyAlignment="1">
      <alignment horizontal="right" shrinkToFit="1"/>
    </xf>
    <xf numFmtId="165" fontId="34" fillId="19" borderId="45" xfId="0" applyNumberFormat="1" applyFont="1" applyFill="1" applyBorder="1" applyAlignment="1">
      <alignment horizontal="right" shrinkToFit="1"/>
    </xf>
    <xf numFmtId="165" fontId="34" fillId="19" borderId="23" xfId="0" applyNumberFormat="1" applyFont="1" applyFill="1" applyBorder="1" applyAlignment="1">
      <alignment horizontal="right" shrinkToFit="1"/>
    </xf>
    <xf numFmtId="165" fontId="34" fillId="19" borderId="30" xfId="0" applyNumberFormat="1" applyFont="1" applyFill="1" applyBorder="1" applyAlignment="1">
      <alignment horizontal="right" shrinkToFit="1"/>
    </xf>
    <xf numFmtId="165" fontId="34" fillId="19" borderId="46" xfId="0" applyNumberFormat="1" applyFont="1" applyFill="1" applyBorder="1" applyAlignment="1">
      <alignment horizontal="right" shrinkToFit="1"/>
    </xf>
    <xf numFmtId="165" fontId="34" fillId="19" borderId="47" xfId="0" applyNumberFormat="1" applyFont="1" applyFill="1" applyBorder="1" applyAlignment="1">
      <alignment horizontal="right" shrinkToFit="1"/>
    </xf>
    <xf numFmtId="165" fontId="34" fillId="19" borderId="48" xfId="0" applyNumberFormat="1" applyFont="1" applyFill="1" applyBorder="1" applyAlignment="1">
      <alignment horizontal="right" shrinkToFit="1"/>
    </xf>
    <xf numFmtId="3" fontId="34" fillId="19" borderId="180" xfId="0" applyNumberFormat="1" applyFont="1" applyFill="1" applyBorder="1" applyAlignment="1">
      <alignment horizontal="right" shrinkToFit="1"/>
    </xf>
    <xf numFmtId="3" fontId="34" fillId="19" borderId="22" xfId="0" applyNumberFormat="1" applyFont="1" applyFill="1" applyBorder="1" applyAlignment="1">
      <alignment horizontal="right" shrinkToFit="1"/>
    </xf>
    <xf numFmtId="3" fontId="34" fillId="19" borderId="34" xfId="0" applyNumberFormat="1" applyFont="1" applyFill="1" applyBorder="1" applyAlignment="1">
      <alignment horizontal="right" shrinkToFit="1"/>
    </xf>
    <xf numFmtId="165" fontId="34" fillId="19" borderId="180" xfId="0" applyNumberFormat="1" applyFont="1" applyFill="1" applyBorder="1" applyAlignment="1">
      <alignment horizontal="right" shrinkToFit="1"/>
    </xf>
    <xf numFmtId="165" fontId="34" fillId="19" borderId="22" xfId="0" applyNumberFormat="1" applyFont="1" applyFill="1" applyBorder="1" applyAlignment="1">
      <alignment horizontal="right" shrinkToFit="1"/>
    </xf>
    <xf numFmtId="165" fontId="34" fillId="19" borderId="34" xfId="0" applyNumberFormat="1" applyFont="1" applyFill="1" applyBorder="1" applyAlignment="1">
      <alignment horizontal="right" shrinkToFit="1"/>
    </xf>
    <xf numFmtId="165" fontId="34" fillId="19" borderId="19" xfId="0" applyNumberFormat="1" applyFont="1" applyFill="1" applyBorder="1" applyAlignment="1">
      <alignment horizontal="right" shrinkToFit="1"/>
    </xf>
    <xf numFmtId="165" fontId="34" fillId="19" borderId="29" xfId="0" applyNumberFormat="1" applyFont="1" applyFill="1" applyBorder="1" applyAlignment="1">
      <alignment horizontal="right" shrinkToFit="1"/>
    </xf>
    <xf numFmtId="165" fontId="34" fillId="19" borderId="49" xfId="0" applyNumberFormat="1" applyFont="1" applyFill="1" applyBorder="1" applyAlignment="1">
      <alignment horizontal="right" shrinkToFit="1"/>
    </xf>
    <xf numFmtId="0" fontId="52" fillId="5" borderId="15" xfId="0" applyFont="1" applyFill="1" applyBorder="1"/>
    <xf numFmtId="49" fontId="52" fillId="5" borderId="0" xfId="0" applyNumberFormat="1" applyFont="1" applyFill="1" applyAlignment="1">
      <alignment shrinkToFit="1"/>
    </xf>
    <xf numFmtId="3" fontId="51" fillId="10" borderId="128" xfId="0" applyNumberFormat="1" applyFont="1" applyFill="1" applyBorder="1" applyAlignment="1">
      <alignment shrinkToFit="1"/>
    </xf>
    <xf numFmtId="3" fontId="51" fillId="10" borderId="129" xfId="0" applyNumberFormat="1" applyFont="1" applyFill="1" applyBorder="1" applyAlignment="1">
      <alignment shrinkToFit="1"/>
    </xf>
    <xf numFmtId="3" fontId="51" fillId="12" borderId="123" xfId="0" applyNumberFormat="1" applyFont="1" applyFill="1" applyBorder="1" applyAlignment="1">
      <alignment shrinkToFit="1"/>
    </xf>
    <xf numFmtId="3" fontId="51" fillId="12" borderId="124" xfId="0" applyNumberFormat="1" applyFont="1" applyFill="1" applyBorder="1" applyAlignment="1">
      <alignment shrinkToFit="1"/>
    </xf>
    <xf numFmtId="0" fontId="117" fillId="23" borderId="65" xfId="0" applyFont="1" applyFill="1" applyBorder="1" applyAlignment="1">
      <alignment horizontal="right" shrinkToFit="1"/>
    </xf>
    <xf numFmtId="0" fontId="116" fillId="23" borderId="19" xfId="0" applyFont="1" applyFill="1" applyBorder="1" applyAlignment="1">
      <alignment horizontal="right" shrinkToFit="1"/>
    </xf>
    <xf numFmtId="3" fontId="116" fillId="23" borderId="22" xfId="0" applyNumberFormat="1" applyFont="1" applyFill="1" applyBorder="1" applyAlignment="1">
      <alignment horizontal="right" shrinkToFit="1"/>
    </xf>
    <xf numFmtId="0" fontId="118" fillId="7" borderId="29" xfId="0" applyFont="1" applyFill="1" applyBorder="1" applyAlignment="1">
      <alignment horizontal="right" shrinkToFit="1"/>
    </xf>
    <xf numFmtId="0" fontId="118" fillId="23" borderId="19" xfId="0" applyFont="1" applyFill="1" applyBorder="1" applyAlignment="1">
      <alignment horizontal="right" shrinkToFit="1"/>
    </xf>
    <xf numFmtId="4" fontId="34" fillId="2" borderId="0" xfId="0" applyNumberFormat="1" applyFont="1" applyFill="1" applyAlignment="1">
      <alignment vertical="center" shrinkToFit="1"/>
    </xf>
    <xf numFmtId="4" fontId="34" fillId="2" borderId="0" xfId="0" applyNumberFormat="1" applyFont="1" applyFill="1" applyAlignment="1">
      <alignment vertical="center"/>
    </xf>
    <xf numFmtId="10" fontId="34" fillId="2" borderId="0" xfId="0" applyNumberFormat="1" applyFont="1" applyFill="1" applyAlignment="1">
      <alignment vertical="center" shrinkToFit="1"/>
    </xf>
    <xf numFmtId="3" fontId="34" fillId="2" borderId="0" xfId="0" applyNumberFormat="1" applyFont="1" applyFill="1" applyAlignment="1">
      <alignment vertical="center" shrinkToFit="1"/>
    </xf>
    <xf numFmtId="3" fontId="34" fillId="2" borderId="0" xfId="0" applyNumberFormat="1" applyFont="1" applyFill="1" applyAlignment="1">
      <alignment vertical="center"/>
    </xf>
    <xf numFmtId="165" fontId="34" fillId="2" borderId="0" xfId="0" applyNumberFormat="1" applyFont="1" applyFill="1" applyAlignment="1">
      <alignment vertical="center" shrinkToFit="1"/>
    </xf>
    <xf numFmtId="165" fontId="34" fillId="2" borderId="0" xfId="0" applyNumberFormat="1" applyFont="1" applyFill="1" applyAlignment="1">
      <alignment vertical="center"/>
    </xf>
    <xf numFmtId="0" fontId="91" fillId="4" borderId="80" xfId="0" applyFont="1" applyFill="1" applyBorder="1" applyProtection="1">
      <protection locked="0"/>
    </xf>
    <xf numFmtId="0" fontId="92" fillId="4" borderId="81" xfId="0" applyFont="1" applyFill="1" applyBorder="1" applyAlignment="1" applyProtection="1">
      <alignment horizontal="center" vertical="top"/>
      <protection locked="0"/>
    </xf>
    <xf numFmtId="0" fontId="37" fillId="4" borderId="83" xfId="0" applyFont="1" applyFill="1" applyBorder="1" applyProtection="1">
      <protection locked="0"/>
    </xf>
    <xf numFmtId="0" fontId="8" fillId="19" borderId="0" xfId="0" applyFont="1" applyFill="1"/>
    <xf numFmtId="0" fontId="11" fillId="19" borderId="0" xfId="0" applyFont="1" applyFill="1"/>
    <xf numFmtId="0" fontId="0" fillId="19" borderId="0" xfId="0" applyFill="1"/>
    <xf numFmtId="0" fontId="20" fillId="19" borderId="0" xfId="0" applyFont="1" applyFill="1"/>
    <xf numFmtId="0" fontId="7" fillId="19" borderId="0" xfId="0" applyFont="1" applyFill="1"/>
    <xf numFmtId="0" fontId="15" fillId="19" borderId="0" xfId="0" applyFont="1" applyFill="1"/>
    <xf numFmtId="0" fontId="5" fillId="19" borderId="0" xfId="0" applyFont="1" applyFill="1"/>
    <xf numFmtId="0" fontId="70" fillId="4" borderId="105" xfId="0" applyFont="1" applyFill="1" applyBorder="1" applyAlignment="1">
      <alignment horizontal="center"/>
    </xf>
    <xf numFmtId="0" fontId="70" fillId="4" borderId="0" xfId="0" applyFont="1" applyFill="1" applyAlignment="1">
      <alignment horizontal="center"/>
    </xf>
    <xf numFmtId="1" fontId="71" fillId="4" borderId="104" xfId="0" applyNumberFormat="1" applyFont="1" applyFill="1" applyBorder="1" applyAlignment="1">
      <alignment horizontal="center"/>
    </xf>
    <xf numFmtId="0" fontId="70" fillId="4" borderId="105" xfId="0" applyFont="1" applyFill="1" applyBorder="1"/>
    <xf numFmtId="0" fontId="70" fillId="4" borderId="0" xfId="0" applyFont="1" applyFill="1"/>
    <xf numFmtId="0" fontId="70" fillId="4" borderId="104" xfId="0" applyFont="1" applyFill="1" applyBorder="1"/>
    <xf numFmtId="0" fontId="70" fillId="4" borderId="106" xfId="0" applyFont="1" applyFill="1" applyBorder="1"/>
    <xf numFmtId="0" fontId="70" fillId="4" borderId="107" xfId="0" applyFont="1" applyFill="1" applyBorder="1"/>
    <xf numFmtId="0" fontId="70" fillId="4" borderId="108" xfId="0" applyFont="1" applyFill="1" applyBorder="1"/>
    <xf numFmtId="0" fontId="70" fillId="4" borderId="101" xfId="0" applyFont="1" applyFill="1" applyBorder="1" applyAlignment="1">
      <alignment horizontal="center"/>
    </xf>
    <xf numFmtId="0" fontId="70" fillId="4" borderId="102" xfId="0" applyFont="1" applyFill="1" applyBorder="1" applyAlignment="1">
      <alignment horizontal="center"/>
    </xf>
    <xf numFmtId="0" fontId="34" fillId="4" borderId="102" xfId="0" applyFont="1" applyFill="1" applyBorder="1" applyAlignment="1">
      <alignment horizontal="center"/>
    </xf>
    <xf numFmtId="2" fontId="71" fillId="4" borderId="102" xfId="0" applyNumberFormat="1" applyFont="1" applyFill="1" applyBorder="1" applyAlignment="1">
      <alignment horizontal="center"/>
    </xf>
    <xf numFmtId="1" fontId="71" fillId="4" borderId="102" xfId="0" applyNumberFormat="1" applyFont="1" applyFill="1" applyBorder="1" applyAlignment="1">
      <alignment horizontal="center"/>
    </xf>
    <xf numFmtId="1" fontId="71" fillId="4" borderId="103" xfId="0" applyNumberFormat="1" applyFont="1" applyFill="1" applyBorder="1" applyAlignment="1">
      <alignment horizontal="center"/>
    </xf>
    <xf numFmtId="0" fontId="31" fillId="4" borderId="104" xfId="0" applyFont="1" applyFill="1" applyBorder="1" applyAlignment="1">
      <alignment vertical="center"/>
    </xf>
    <xf numFmtId="3" fontId="33" fillId="4" borderId="104" xfId="0" applyNumberFormat="1" applyFont="1" applyFill="1" applyBorder="1" applyAlignment="1">
      <alignment horizontal="right" shrinkToFit="1"/>
    </xf>
    <xf numFmtId="10" fontId="33" fillId="4" borderId="104" xfId="0" applyNumberFormat="1" applyFont="1" applyFill="1" applyBorder="1" applyAlignment="1">
      <alignment horizontal="right" shrinkToFit="1"/>
    </xf>
    <xf numFmtId="0" fontId="68" fillId="4" borderId="105" xfId="0" applyFont="1" applyFill="1" applyBorder="1" applyAlignment="1">
      <alignment horizontal="center"/>
    </xf>
    <xf numFmtId="0" fontId="33" fillId="4" borderId="105" xfId="0" applyFont="1" applyFill="1" applyBorder="1" applyAlignment="1">
      <alignment horizontal="center"/>
    </xf>
    <xf numFmtId="0" fontId="70" fillId="4" borderId="0" xfId="0" applyFont="1" applyFill="1" applyAlignment="1">
      <alignment horizontal="center" shrinkToFit="1"/>
    </xf>
    <xf numFmtId="0" fontId="34" fillId="4" borderId="0" xfId="0" applyFont="1" applyFill="1" applyAlignment="1">
      <alignment horizontal="center" shrinkToFit="1"/>
    </xf>
    <xf numFmtId="2" fontId="71" fillId="4" borderId="0" xfId="0" applyNumberFormat="1" applyFont="1" applyFill="1" applyAlignment="1">
      <alignment horizontal="center" shrinkToFit="1"/>
    </xf>
    <xf numFmtId="1" fontId="71" fillId="4" borderId="0" xfId="0" applyNumberFormat="1" applyFont="1" applyFill="1" applyAlignment="1">
      <alignment horizontal="center" shrinkToFit="1"/>
    </xf>
    <xf numFmtId="0" fontId="130" fillId="8" borderId="136" xfId="0" applyFont="1" applyFill="1" applyBorder="1" applyAlignment="1">
      <alignment horizontal="center" vertical="center"/>
    </xf>
    <xf numFmtId="0" fontId="130" fillId="8" borderId="148" xfId="0" applyFont="1" applyFill="1" applyBorder="1" applyAlignment="1">
      <alignment horizontal="center" vertical="center"/>
    </xf>
    <xf numFmtId="0" fontId="96" fillId="23" borderId="19" xfId="0" applyFont="1" applyFill="1" applyBorder="1" applyAlignment="1">
      <alignment horizontal="right" shrinkToFit="1"/>
    </xf>
    <xf numFmtId="0" fontId="96" fillId="7" borderId="145" xfId="0" applyFont="1" applyFill="1" applyBorder="1" applyAlignment="1">
      <alignment horizontal="right" shrinkToFit="1"/>
    </xf>
    <xf numFmtId="0" fontId="134" fillId="7" borderId="29" xfId="0" applyFont="1" applyFill="1" applyBorder="1" applyAlignment="1">
      <alignment horizontal="right" shrinkToFit="1"/>
    </xf>
    <xf numFmtId="0" fontId="117" fillId="23" borderId="69" xfId="0" applyFont="1" applyFill="1" applyBorder="1" applyAlignment="1">
      <alignment horizontal="right" shrinkToFit="1"/>
    </xf>
    <xf numFmtId="0" fontId="117" fillId="23" borderId="73" xfId="0" applyFont="1" applyFill="1" applyBorder="1" applyAlignment="1">
      <alignment horizontal="right" shrinkToFit="1"/>
    </xf>
    <xf numFmtId="3" fontId="34" fillId="23" borderId="23" xfId="0" applyNumberFormat="1" applyFont="1" applyFill="1" applyBorder="1" applyAlignment="1">
      <alignment horizontal="right" shrinkToFit="1"/>
    </xf>
    <xf numFmtId="3" fontId="135" fillId="23" borderId="66" xfId="0" applyNumberFormat="1" applyFont="1" applyFill="1" applyBorder="1" applyAlignment="1">
      <alignment horizontal="right" shrinkToFit="1"/>
    </xf>
    <xf numFmtId="3" fontId="135" fillId="23" borderId="70" xfId="0" applyNumberFormat="1" applyFont="1" applyFill="1" applyBorder="1" applyAlignment="1">
      <alignment horizontal="right" shrinkToFit="1"/>
    </xf>
    <xf numFmtId="3" fontId="135" fillId="23" borderId="74" xfId="0" applyNumberFormat="1" applyFont="1" applyFill="1" applyBorder="1" applyAlignment="1">
      <alignment horizontal="right" shrinkToFit="1"/>
    </xf>
    <xf numFmtId="166" fontId="133" fillId="23" borderId="63" xfId="0" applyNumberFormat="1" applyFont="1" applyFill="1" applyBorder="1" applyAlignment="1">
      <alignment horizontal="right" shrinkToFit="1"/>
    </xf>
    <xf numFmtId="166" fontId="135" fillId="23" borderId="67" xfId="0" applyNumberFormat="1" applyFont="1" applyFill="1" applyBorder="1" applyAlignment="1">
      <alignment horizontal="right" shrinkToFit="1"/>
    </xf>
    <xf numFmtId="166" fontId="135" fillId="23" borderId="71" xfId="0" applyNumberFormat="1" applyFont="1" applyFill="1" applyBorder="1" applyAlignment="1">
      <alignment horizontal="right" shrinkToFit="1"/>
    </xf>
    <xf numFmtId="166" fontId="135" fillId="23" borderId="75" xfId="0" applyNumberFormat="1" applyFont="1" applyFill="1" applyBorder="1" applyAlignment="1">
      <alignment horizontal="right" shrinkToFit="1"/>
    </xf>
    <xf numFmtId="3" fontId="119" fillId="23" borderId="22" xfId="0" applyNumberFormat="1" applyFont="1" applyFill="1" applyBorder="1" applyAlignment="1">
      <alignment horizontal="right" shrinkToFit="1"/>
    </xf>
    <xf numFmtId="3" fontId="134" fillId="7" borderId="23" xfId="0" applyNumberFormat="1" applyFont="1" applyFill="1" applyBorder="1" applyAlignment="1">
      <alignment horizontal="right" shrinkToFit="1"/>
    </xf>
    <xf numFmtId="3" fontId="134" fillId="7" borderId="146" xfId="0" applyNumberFormat="1" applyFont="1" applyFill="1" applyBorder="1" applyAlignment="1">
      <alignment horizontal="right" shrinkToFit="1"/>
    </xf>
    <xf numFmtId="166" fontId="133" fillId="7" borderId="143" xfId="0" applyNumberFormat="1" applyFont="1" applyFill="1" applyBorder="1" applyAlignment="1">
      <alignment horizontal="right" shrinkToFit="1"/>
    </xf>
    <xf numFmtId="166" fontId="133" fillId="7" borderId="147" xfId="0" applyNumberFormat="1" applyFont="1" applyFill="1" applyBorder="1" applyAlignment="1">
      <alignment horizontal="right" shrinkToFit="1"/>
    </xf>
    <xf numFmtId="1" fontId="95" fillId="19" borderId="0" xfId="0" applyNumberFormat="1" applyFont="1" applyFill="1" applyAlignment="1">
      <alignment horizontal="left"/>
    </xf>
    <xf numFmtId="0" fontId="95" fillId="3" borderId="28" xfId="0" applyFont="1" applyFill="1" applyBorder="1" applyAlignment="1">
      <alignment horizontal="right"/>
    </xf>
    <xf numFmtId="0" fontId="95" fillId="3" borderId="31" xfId="0" applyFont="1" applyFill="1" applyBorder="1" applyAlignment="1">
      <alignment horizontal="right"/>
    </xf>
    <xf numFmtId="0" fontId="120" fillId="3" borderId="28" xfId="0" applyFont="1" applyFill="1" applyBorder="1" applyAlignment="1">
      <alignment horizontal="right"/>
    </xf>
    <xf numFmtId="0" fontId="95" fillId="3" borderId="33" xfId="0" applyFont="1" applyFill="1" applyBorder="1" applyAlignment="1">
      <alignment horizontal="right"/>
    </xf>
    <xf numFmtId="0" fontId="120" fillId="3" borderId="33" xfId="0" applyFont="1" applyFill="1" applyBorder="1" applyAlignment="1">
      <alignment horizontal="right"/>
    </xf>
    <xf numFmtId="0" fontId="120" fillId="3" borderId="31" xfId="0" applyFont="1" applyFill="1" applyBorder="1" applyAlignment="1">
      <alignment horizontal="right"/>
    </xf>
    <xf numFmtId="0" fontId="120" fillId="5" borderId="31" xfId="0" applyFont="1" applyFill="1" applyBorder="1" applyAlignment="1">
      <alignment horizontal="right"/>
    </xf>
    <xf numFmtId="0" fontId="137" fillId="5" borderId="0" xfId="0" applyFont="1" applyFill="1" applyAlignment="1">
      <alignment horizontal="right"/>
    </xf>
    <xf numFmtId="0" fontId="137" fillId="5" borderId="0" xfId="0" applyFont="1" applyFill="1" applyAlignment="1">
      <alignment horizontal="center"/>
    </xf>
    <xf numFmtId="0" fontId="138" fillId="0" borderId="190" xfId="0" applyFont="1" applyBorder="1" applyAlignment="1">
      <alignment horizontal="right"/>
    </xf>
    <xf numFmtId="3" fontId="138" fillId="0" borderId="191" xfId="0" applyNumberFormat="1" applyFont="1" applyBorder="1" applyAlignment="1">
      <alignment horizontal="center"/>
    </xf>
    <xf numFmtId="0" fontId="3" fillId="0" borderId="191" xfId="0" applyFont="1" applyBorder="1" applyAlignment="1">
      <alignment horizontal="center"/>
    </xf>
    <xf numFmtId="3" fontId="138" fillId="0" borderId="192" xfId="0" applyNumberFormat="1" applyFont="1" applyBorder="1" applyAlignment="1">
      <alignment horizontal="center"/>
    </xf>
    <xf numFmtId="0" fontId="1" fillId="0" borderId="8" xfId="0" applyFont="1" applyBorder="1"/>
    <xf numFmtId="0" fontId="1" fillId="0" borderId="3" xfId="0" applyFont="1" applyBorder="1"/>
    <xf numFmtId="3" fontId="1" fillId="0" borderId="4" xfId="0" applyNumberFormat="1" applyFont="1" applyBorder="1"/>
    <xf numFmtId="3" fontId="3" fillId="0" borderId="193" xfId="0" applyNumberFormat="1" applyFont="1" applyBorder="1"/>
    <xf numFmtId="3" fontId="3" fillId="0" borderId="23" xfId="0" applyNumberFormat="1" applyFont="1" applyBorder="1" applyAlignment="1">
      <alignment horizontal="center"/>
    </xf>
    <xf numFmtId="3" fontId="3" fillId="0" borderId="194" xfId="0" applyNumberFormat="1" applyFont="1" applyBorder="1" applyAlignment="1">
      <alignment horizontal="center"/>
    </xf>
    <xf numFmtId="0" fontId="1" fillId="0" borderId="2" xfId="0" applyFont="1" applyBorder="1"/>
    <xf numFmtId="3" fontId="1" fillId="0" borderId="5" xfId="0" applyNumberFormat="1" applyFont="1" applyBorder="1"/>
    <xf numFmtId="0" fontId="3" fillId="0" borderId="195" xfId="0" applyFont="1" applyBorder="1"/>
    <xf numFmtId="0" fontId="3" fillId="0" borderId="53" xfId="0" applyFont="1" applyBorder="1"/>
    <xf numFmtId="3" fontId="3" fillId="0" borderId="53" xfId="0" applyNumberFormat="1" applyFont="1" applyBorder="1" applyAlignment="1">
      <alignment horizontal="center"/>
    </xf>
    <xf numFmtId="0" fontId="3" fillId="0" borderId="196" xfId="0" applyFont="1" applyBorder="1"/>
    <xf numFmtId="0" fontId="1" fillId="0" borderId="9" xfId="0" applyFont="1" applyBorder="1"/>
    <xf numFmtId="0" fontId="1" fillId="0" borderId="6" xfId="0" applyFont="1" applyBorder="1"/>
    <xf numFmtId="3" fontId="1" fillId="0" borderId="7" xfId="0" applyNumberFormat="1" applyFont="1" applyBorder="1"/>
    <xf numFmtId="10" fontId="36" fillId="25" borderId="15" xfId="0" applyNumberFormat="1" applyFont="1" applyFill="1" applyBorder="1" applyAlignment="1">
      <alignment horizontal="right" shrinkToFit="1"/>
    </xf>
    <xf numFmtId="4" fontId="132" fillId="25" borderId="0" xfId="0" applyNumberFormat="1" applyFont="1" applyFill="1" applyAlignment="1">
      <alignment horizontal="center" shrinkToFit="1"/>
    </xf>
    <xf numFmtId="3" fontId="36" fillId="25" borderId="1" xfId="0" applyNumberFormat="1" applyFont="1" applyFill="1" applyBorder="1" applyAlignment="1">
      <alignment horizontal="left" shrinkToFit="1"/>
    </xf>
    <xf numFmtId="2" fontId="132" fillId="25" borderId="0" xfId="0" applyNumberFormat="1" applyFont="1" applyFill="1" applyAlignment="1">
      <alignment horizontal="center" shrinkToFit="1"/>
    </xf>
    <xf numFmtId="10" fontId="72" fillId="25" borderId="1" xfId="0" applyNumberFormat="1" applyFont="1" applyFill="1" applyBorder="1" applyAlignment="1">
      <alignment horizontal="left" shrinkToFit="1"/>
    </xf>
    <xf numFmtId="10" fontId="36" fillId="25" borderId="1" xfId="0" applyNumberFormat="1" applyFont="1" applyFill="1" applyBorder="1" applyAlignment="1">
      <alignment horizontal="left" shrinkToFit="1"/>
    </xf>
    <xf numFmtId="10" fontId="33" fillId="25" borderId="15" xfId="0" applyNumberFormat="1" applyFont="1" applyFill="1" applyBorder="1" applyAlignment="1">
      <alignment horizontal="right" shrinkToFit="1"/>
    </xf>
    <xf numFmtId="3" fontId="33" fillId="25" borderId="1" xfId="0" applyNumberFormat="1" applyFont="1" applyFill="1" applyBorder="1" applyAlignment="1">
      <alignment horizontal="left" shrinkToFit="1"/>
    </xf>
    <xf numFmtId="166" fontId="132" fillId="25" borderId="0" xfId="0" applyNumberFormat="1" applyFont="1" applyFill="1" applyAlignment="1">
      <alignment horizontal="right" shrinkToFit="1"/>
    </xf>
    <xf numFmtId="10" fontId="72" fillId="5" borderId="0" xfId="0" applyNumberFormat="1" applyFont="1" applyFill="1" applyAlignment="1">
      <alignment horizontal="right" shrinkToFit="1"/>
    </xf>
    <xf numFmtId="3" fontId="72" fillId="5" borderId="0" xfId="0" applyNumberFormat="1" applyFont="1" applyFill="1" applyAlignment="1">
      <alignment horizontal="right" shrinkToFit="1"/>
    </xf>
    <xf numFmtId="0" fontId="139" fillId="5" borderId="19" xfId="0" applyFont="1" applyFill="1" applyBorder="1" applyAlignment="1">
      <alignment horizontal="right" vertical="center"/>
    </xf>
    <xf numFmtId="0" fontId="144" fillId="8" borderId="89" xfId="0" applyFont="1" applyFill="1" applyBorder="1" applyAlignment="1">
      <alignment horizontal="center"/>
    </xf>
    <xf numFmtId="1" fontId="145" fillId="12" borderId="122" xfId="0" applyNumberFormat="1" applyFont="1" applyFill="1" applyBorder="1" applyAlignment="1">
      <alignment horizontal="center"/>
    </xf>
    <xf numFmtId="1" fontId="145" fillId="12" borderId="123" xfId="0" applyNumberFormat="1" applyFont="1" applyFill="1" applyBorder="1" applyAlignment="1">
      <alignment horizontal="center"/>
    </xf>
    <xf numFmtId="1" fontId="145" fillId="12" borderId="124" xfId="0" applyNumberFormat="1" applyFont="1" applyFill="1" applyBorder="1" applyAlignment="1">
      <alignment horizontal="center"/>
    </xf>
    <xf numFmtId="0" fontId="144" fillId="8" borderId="175" xfId="0" applyFont="1" applyFill="1" applyBorder="1" applyAlignment="1">
      <alignment horizontal="center"/>
    </xf>
    <xf numFmtId="0" fontId="146" fillId="10" borderId="128" xfId="0" applyFont="1" applyFill="1" applyBorder="1" applyAlignment="1">
      <alignment horizontal="center"/>
    </xf>
    <xf numFmtId="0" fontId="146" fillId="10" borderId="129" xfId="0" applyFont="1" applyFill="1" applyBorder="1" applyAlignment="1">
      <alignment horizontal="center"/>
    </xf>
    <xf numFmtId="0" fontId="146" fillId="20" borderId="52" xfId="0" applyFont="1" applyFill="1" applyBorder="1" applyAlignment="1">
      <alignment horizontal="center"/>
    </xf>
    <xf numFmtId="0" fontId="146" fillId="20" borderId="53" xfId="0" applyFont="1" applyFill="1" applyBorder="1" applyAlignment="1">
      <alignment horizontal="center"/>
    </xf>
    <xf numFmtId="0" fontId="82" fillId="4" borderId="0" xfId="0" applyFont="1" applyFill="1" applyAlignment="1">
      <alignment vertical="top"/>
    </xf>
    <xf numFmtId="0" fontId="145" fillId="7" borderId="32" xfId="0" applyFont="1" applyFill="1" applyBorder="1" applyAlignment="1">
      <alignment horizontal="center"/>
    </xf>
    <xf numFmtId="0" fontId="152" fillId="7" borderId="32" xfId="0" applyFont="1" applyFill="1" applyBorder="1" applyAlignment="1">
      <alignment horizontal="center"/>
    </xf>
    <xf numFmtId="0" fontId="153" fillId="8" borderId="175" xfId="0" applyFont="1" applyFill="1" applyBorder="1" applyAlignment="1">
      <alignment horizontal="center"/>
    </xf>
    <xf numFmtId="0" fontId="11" fillId="2" borderId="0" xfId="0" applyFont="1" applyFill="1"/>
    <xf numFmtId="0" fontId="0" fillId="5" borderId="164" xfId="0" applyFill="1" applyBorder="1"/>
    <xf numFmtId="0" fontId="37" fillId="5" borderId="117" xfId="0" applyFont="1" applyFill="1" applyBorder="1"/>
    <xf numFmtId="0" fontId="0" fillId="5" borderId="117" xfId="0" applyFill="1" applyBorder="1"/>
    <xf numFmtId="0" fontId="0" fillId="5" borderId="162" xfId="0" applyFill="1" applyBorder="1"/>
    <xf numFmtId="0" fontId="115" fillId="5" borderId="76" xfId="0" applyFont="1" applyFill="1" applyBorder="1" applyAlignment="1">
      <alignment vertical="center" readingOrder="1"/>
    </xf>
    <xf numFmtId="0" fontId="0" fillId="5" borderId="0" xfId="0" applyFill="1"/>
    <xf numFmtId="0" fontId="47" fillId="5" borderId="0" xfId="0" applyFont="1" applyFill="1" applyAlignment="1">
      <alignment vertical="center" readingOrder="1"/>
    </xf>
    <xf numFmtId="0" fontId="0" fillId="5" borderId="77" xfId="0" applyFill="1" applyBorder="1"/>
    <xf numFmtId="0" fontId="46" fillId="5" borderId="76" xfId="0" applyFont="1" applyFill="1" applyBorder="1"/>
    <xf numFmtId="0" fontId="9" fillId="5" borderId="0" xfId="0" applyFont="1" applyFill="1"/>
    <xf numFmtId="0" fontId="41" fillId="5" borderId="0" xfId="0" applyFont="1" applyFill="1" applyAlignment="1">
      <alignment vertical="center"/>
    </xf>
    <xf numFmtId="0" fontId="41" fillId="5" borderId="0" xfId="0" applyFont="1" applyFill="1" applyAlignment="1">
      <alignment horizontal="center"/>
    </xf>
    <xf numFmtId="0" fontId="22" fillId="5" borderId="0" xfId="0" applyFont="1" applyFill="1" applyAlignment="1">
      <alignment horizontal="center"/>
    </xf>
    <xf numFmtId="0" fontId="9" fillId="5" borderId="77" xfId="0" applyFont="1" applyFill="1" applyBorder="1"/>
    <xf numFmtId="0" fontId="46" fillId="5" borderId="76" xfId="0" applyFont="1" applyFill="1" applyBorder="1" applyAlignment="1">
      <alignment horizontal="left" vertical="center" readingOrder="1"/>
    </xf>
    <xf numFmtId="0" fontId="22" fillId="5" borderId="76" xfId="0" applyFont="1" applyFill="1" applyBorder="1" applyAlignment="1">
      <alignment horizontal="center"/>
    </xf>
    <xf numFmtId="0" fontId="37" fillId="5" borderId="0" xfId="0" applyFont="1" applyFill="1"/>
    <xf numFmtId="0" fontId="84" fillId="5" borderId="0" xfId="0" applyFont="1" applyFill="1" applyAlignment="1">
      <alignment horizontal="left" vertical="center" readingOrder="1"/>
    </xf>
    <xf numFmtId="0" fontId="83" fillId="5" borderId="0" xfId="0" applyFont="1" applyFill="1" applyAlignment="1">
      <alignment horizontal="center"/>
    </xf>
    <xf numFmtId="0" fontId="41" fillId="5" borderId="0" xfId="0" applyFont="1" applyFill="1"/>
    <xf numFmtId="0" fontId="22" fillId="5" borderId="0" xfId="0" applyFont="1" applyFill="1"/>
    <xf numFmtId="0" fontId="89" fillId="5" borderId="0" xfId="0" applyFont="1" applyFill="1" applyAlignment="1">
      <alignment horizontal="center" vertical="top" readingOrder="1"/>
    </xf>
    <xf numFmtId="0" fontId="22" fillId="5" borderId="165" xfId="0" applyFont="1" applyFill="1" applyBorder="1" applyAlignment="1">
      <alignment horizontal="center"/>
    </xf>
    <xf numFmtId="0" fontId="22" fillId="5" borderId="118" xfId="0" applyFont="1" applyFill="1" applyBorder="1" applyAlignment="1">
      <alignment horizontal="center"/>
    </xf>
    <xf numFmtId="0" fontId="9" fillId="5" borderId="163" xfId="0" applyFont="1" applyFill="1" applyBorder="1"/>
    <xf numFmtId="0" fontId="9" fillId="5" borderId="162" xfId="0" applyFont="1" applyFill="1" applyBorder="1"/>
    <xf numFmtId="0" fontId="47" fillId="5" borderId="0" xfId="0" applyFont="1" applyFill="1" applyAlignment="1">
      <alignment horizontal="left" vertical="center" readingOrder="1"/>
    </xf>
    <xf numFmtId="0" fontId="18" fillId="5" borderId="76" xfId="0" applyFont="1" applyFill="1" applyBorder="1" applyAlignment="1">
      <alignment vertical="center"/>
    </xf>
    <xf numFmtId="0" fontId="44" fillId="5" borderId="0" xfId="0" applyFont="1" applyFill="1" applyAlignment="1">
      <alignment horizontal="left" vertical="center" readingOrder="1"/>
    </xf>
    <xf numFmtId="0" fontId="18" fillId="5" borderId="0" xfId="0" applyFont="1" applyFill="1" applyAlignment="1">
      <alignment vertical="center"/>
    </xf>
    <xf numFmtId="0" fontId="50" fillId="5" borderId="0" xfId="0" applyFont="1" applyFill="1"/>
    <xf numFmtId="0" fontId="46" fillId="5" borderId="0" xfId="0" applyFont="1" applyFill="1" applyAlignment="1">
      <alignment horizontal="left" vertical="center" readingOrder="1"/>
    </xf>
    <xf numFmtId="0" fontId="37" fillId="5" borderId="0" xfId="0" applyFont="1" applyFill="1" applyAlignment="1">
      <alignment horizontal="left"/>
    </xf>
    <xf numFmtId="0" fontId="11" fillId="5" borderId="76" xfId="0" applyFont="1" applyFill="1" applyBorder="1"/>
    <xf numFmtId="0" fontId="37" fillId="5" borderId="76" xfId="0" applyFont="1" applyFill="1" applyBorder="1"/>
    <xf numFmtId="0" fontId="11" fillId="5" borderId="165" xfId="0" applyFont="1" applyFill="1" applyBorder="1"/>
    <xf numFmtId="0" fontId="11" fillId="5" borderId="118" xfId="0" applyFont="1" applyFill="1" applyBorder="1"/>
    <xf numFmtId="0" fontId="0" fillId="5" borderId="163" xfId="0" applyFill="1" applyBorder="1"/>
    <xf numFmtId="0" fontId="37" fillId="0" borderId="164" xfId="0" applyFont="1" applyBorder="1"/>
    <xf numFmtId="0" fontId="37" fillId="0" borderId="117" xfId="0" applyFont="1" applyBorder="1"/>
    <xf numFmtId="0" fontId="37" fillId="4" borderId="162" xfId="0" applyFont="1" applyFill="1" applyBorder="1"/>
    <xf numFmtId="0" fontId="37" fillId="0" borderId="76" xfId="0" applyFont="1" applyBorder="1"/>
    <xf numFmtId="0" fontId="43" fillId="0" borderId="0" xfId="0" applyFont="1" applyAlignment="1">
      <alignment horizontal="left" vertical="center" readingOrder="1"/>
    </xf>
    <xf numFmtId="0" fontId="37" fillId="4" borderId="77" xfId="0" applyFont="1" applyFill="1" applyBorder="1"/>
    <xf numFmtId="0" fontId="11" fillId="0" borderId="76" xfId="0" applyFont="1" applyBorder="1"/>
    <xf numFmtId="0" fontId="88" fillId="2" borderId="0" xfId="0" applyFont="1" applyFill="1" applyAlignment="1">
      <alignment horizontal="left"/>
    </xf>
    <xf numFmtId="0" fontId="11" fillId="4" borderId="77" xfId="0" applyFont="1" applyFill="1" applyBorder="1"/>
    <xf numFmtId="0" fontId="30" fillId="0" borderId="76" xfId="0" applyFont="1" applyBorder="1" applyAlignment="1">
      <alignment vertical="center"/>
    </xf>
    <xf numFmtId="0" fontId="30" fillId="4" borderId="0" xfId="0" applyFont="1" applyFill="1" applyAlignment="1">
      <alignment vertical="center"/>
    </xf>
    <xf numFmtId="0" fontId="30" fillId="4" borderId="77" xfId="0" applyFont="1" applyFill="1" applyBorder="1" applyAlignment="1">
      <alignment vertical="center"/>
    </xf>
    <xf numFmtId="0" fontId="37" fillId="5" borderId="77" xfId="0" applyFont="1" applyFill="1" applyBorder="1"/>
    <xf numFmtId="0" fontId="51" fillId="5" borderId="0" xfId="0" applyFont="1" applyFill="1"/>
    <xf numFmtId="0" fontId="54" fillId="5" borderId="0" xfId="0" applyFont="1" applyFill="1"/>
    <xf numFmtId="0" fontId="55" fillId="5" borderId="0" xfId="0" applyFont="1" applyFill="1"/>
    <xf numFmtId="0" fontId="36" fillId="5" borderId="0" xfId="0" applyFont="1" applyFill="1"/>
    <xf numFmtId="0" fontId="11" fillId="5" borderId="164" xfId="0" applyFont="1" applyFill="1" applyBorder="1"/>
    <xf numFmtId="0" fontId="15" fillId="3" borderId="0" xfId="0" applyFont="1" applyFill="1"/>
    <xf numFmtId="0" fontId="11" fillId="3" borderId="0" xfId="0" applyFont="1" applyFill="1"/>
    <xf numFmtId="0" fontId="11" fillId="5" borderId="77" xfId="0" applyFont="1" applyFill="1" applyBorder="1"/>
    <xf numFmtId="0" fontId="93" fillId="3" borderId="0" xfId="0" applyFont="1" applyFill="1"/>
    <xf numFmtId="0" fontId="37" fillId="3" borderId="0" xfId="0" applyFont="1" applyFill="1"/>
    <xf numFmtId="0" fontId="15" fillId="5" borderId="0" xfId="0" applyFont="1" applyFill="1"/>
    <xf numFmtId="0" fontId="51" fillId="3" borderId="0" xfId="0" applyFont="1" applyFill="1"/>
    <xf numFmtId="0" fontId="1" fillId="5" borderId="0" xfId="0" applyFont="1" applyFill="1"/>
    <xf numFmtId="0" fontId="15" fillId="5" borderId="76" xfId="0" applyFont="1" applyFill="1" applyBorder="1"/>
    <xf numFmtId="0" fontId="11" fillId="0" borderId="81" xfId="0" applyFont="1" applyBorder="1"/>
    <xf numFmtId="0" fontId="15" fillId="0" borderId="82" xfId="0" applyFont="1" applyBorder="1"/>
    <xf numFmtId="0" fontId="0" fillId="0" borderId="82" xfId="0" applyBorder="1"/>
    <xf numFmtId="0" fontId="11" fillId="0" borderId="82" xfId="0" applyFont="1" applyBorder="1"/>
    <xf numFmtId="0" fontId="11" fillId="0" borderId="83" xfId="0" applyFont="1" applyBorder="1"/>
    <xf numFmtId="0" fontId="15" fillId="0" borderId="0" xfId="0" applyFont="1"/>
    <xf numFmtId="0" fontId="96" fillId="5" borderId="84" xfId="0" applyFont="1" applyFill="1" applyBorder="1"/>
    <xf numFmtId="0" fontId="0" fillId="5" borderId="84" xfId="0" applyFill="1" applyBorder="1"/>
    <xf numFmtId="0" fontId="41" fillId="5" borderId="84" xfId="0" applyFont="1" applyFill="1" applyBorder="1"/>
    <xf numFmtId="0" fontId="41" fillId="5" borderId="77" xfId="0" applyFont="1" applyFill="1" applyBorder="1" applyAlignment="1">
      <alignment vertical="center"/>
    </xf>
    <xf numFmtId="0" fontId="58" fillId="5" borderId="0" xfId="0" applyFont="1" applyFill="1" applyAlignment="1">
      <alignment vertical="center"/>
    </xf>
    <xf numFmtId="0" fontId="37" fillId="5" borderId="76" xfId="0" applyFont="1" applyFill="1" applyBorder="1" applyAlignment="1">
      <alignment vertical="center"/>
    </xf>
    <xf numFmtId="0" fontId="51" fillId="7" borderId="90" xfId="0" applyFont="1" applyFill="1" applyBorder="1" applyAlignment="1">
      <alignment vertical="center"/>
    </xf>
    <xf numFmtId="0" fontId="33" fillId="7" borderId="91" xfId="0" applyFont="1" applyFill="1" applyBorder="1" applyAlignment="1">
      <alignment vertical="center"/>
    </xf>
    <xf numFmtId="0" fontId="51" fillId="7" borderId="91" xfId="0" applyFont="1" applyFill="1" applyBorder="1" applyAlignment="1">
      <alignment vertical="center"/>
    </xf>
    <xf numFmtId="1" fontId="37" fillId="7" borderId="92" xfId="0" applyNumberFormat="1" applyFont="1" applyFill="1" applyBorder="1" applyAlignment="1">
      <alignment vertical="center"/>
    </xf>
    <xf numFmtId="1" fontId="37" fillId="7" borderId="91" xfId="0" applyNumberFormat="1" applyFont="1" applyFill="1" applyBorder="1" applyAlignment="1">
      <alignment vertical="center"/>
    </xf>
    <xf numFmtId="1" fontId="37" fillId="7" borderId="93" xfId="0" applyNumberFormat="1" applyFont="1" applyFill="1" applyBorder="1" applyAlignment="1">
      <alignment vertical="center"/>
    </xf>
    <xf numFmtId="1" fontId="37" fillId="5" borderId="77" xfId="0" applyNumberFormat="1" applyFont="1" applyFill="1" applyBorder="1" applyAlignment="1">
      <alignment vertical="center"/>
    </xf>
    <xf numFmtId="0" fontId="51" fillId="5" borderId="0" xfId="0" applyFont="1" applyFill="1" applyAlignment="1">
      <alignment horizontal="left"/>
    </xf>
    <xf numFmtId="0" fontId="50" fillId="5" borderId="0" xfId="0" applyFont="1" applyFill="1" applyAlignment="1">
      <alignment horizontal="left"/>
    </xf>
    <xf numFmtId="0" fontId="47" fillId="5" borderId="0" xfId="0" applyFont="1" applyFill="1" applyAlignment="1">
      <alignment horizontal="left"/>
    </xf>
    <xf numFmtId="0" fontId="84" fillId="5" borderId="0" xfId="0" applyFont="1" applyFill="1"/>
    <xf numFmtId="0" fontId="84" fillId="5" borderId="0" xfId="0" applyFont="1" applyFill="1" applyAlignment="1">
      <alignment horizontal="left"/>
    </xf>
    <xf numFmtId="0" fontId="37" fillId="7" borderId="93" xfId="0" applyFont="1" applyFill="1" applyBorder="1" applyAlignment="1">
      <alignment vertical="center"/>
    </xf>
    <xf numFmtId="0" fontId="37" fillId="5" borderId="77" xfId="0" applyFont="1" applyFill="1" applyBorder="1" applyAlignment="1">
      <alignment vertical="center"/>
    </xf>
    <xf numFmtId="0" fontId="38" fillId="5" borderId="15" xfId="0" applyFont="1" applyFill="1" applyBorder="1"/>
    <xf numFmtId="0" fontId="102" fillId="5" borderId="0" xfId="0" applyFont="1" applyFill="1" applyAlignment="1">
      <alignment horizontal="left"/>
    </xf>
    <xf numFmtId="0" fontId="37" fillId="5" borderId="14" xfId="0" applyFont="1" applyFill="1" applyBorder="1"/>
    <xf numFmtId="0" fontId="37" fillId="5" borderId="94" xfId="0" applyFont="1" applyFill="1" applyBorder="1" applyAlignment="1">
      <alignment vertical="center"/>
    </xf>
    <xf numFmtId="167" fontId="57" fillId="5" borderId="0" xfId="0" applyNumberFormat="1" applyFont="1" applyFill="1" applyAlignment="1">
      <alignment vertical="center"/>
    </xf>
    <xf numFmtId="0" fontId="38" fillId="5" borderId="17" xfId="0" applyFont="1" applyFill="1" applyBorder="1"/>
    <xf numFmtId="0" fontId="37" fillId="5" borderId="80" xfId="0" applyFont="1" applyFill="1" applyBorder="1"/>
    <xf numFmtId="0" fontId="41" fillId="5" borderId="84" xfId="0" applyFont="1" applyFill="1" applyBorder="1" applyAlignment="1">
      <alignment vertical="center"/>
    </xf>
    <xf numFmtId="0" fontId="100" fillId="5" borderId="0" xfId="0" applyFont="1" applyFill="1"/>
    <xf numFmtId="0" fontId="97" fillId="5" borderId="0" xfId="0" applyFont="1" applyFill="1"/>
    <xf numFmtId="0" fontId="108" fillId="5" borderId="0" xfId="0" applyFont="1" applyFill="1"/>
    <xf numFmtId="0" fontId="23" fillId="5" borderId="76" xfId="0" applyFont="1" applyFill="1" applyBorder="1" applyAlignment="1">
      <alignment vertical="center"/>
    </xf>
    <xf numFmtId="0" fontId="23" fillId="5" borderId="0" xfId="0" applyFont="1" applyFill="1" applyAlignment="1">
      <alignment vertical="center"/>
    </xf>
    <xf numFmtId="0" fontId="23" fillId="5" borderId="77" xfId="0" applyFont="1" applyFill="1" applyBorder="1" applyAlignment="1">
      <alignment vertical="center"/>
    </xf>
    <xf numFmtId="0" fontId="23" fillId="0" borderId="0" xfId="0" applyFont="1" applyAlignment="1">
      <alignment vertical="center"/>
    </xf>
    <xf numFmtId="1" fontId="37" fillId="7" borderId="95" xfId="0" applyNumberFormat="1" applyFont="1" applyFill="1" applyBorder="1" applyAlignment="1">
      <alignment vertical="center"/>
    </xf>
    <xf numFmtId="0" fontId="37" fillId="7" borderId="98" xfId="0" applyFont="1" applyFill="1" applyBorder="1" applyAlignment="1">
      <alignment vertical="center"/>
    </xf>
    <xf numFmtId="0" fontId="29" fillId="5" borderId="0" xfId="0" applyFont="1" applyFill="1" applyAlignment="1">
      <alignment vertical="center"/>
    </xf>
    <xf numFmtId="0" fontId="18" fillId="5" borderId="77" xfId="0" applyFont="1" applyFill="1" applyBorder="1" applyAlignment="1">
      <alignment vertical="center"/>
    </xf>
    <xf numFmtId="0" fontId="99" fillId="5" borderId="0" xfId="0" applyFont="1" applyFill="1"/>
    <xf numFmtId="0" fontId="16" fillId="5" borderId="76" xfId="0" applyFont="1" applyFill="1" applyBorder="1"/>
    <xf numFmtId="0" fontId="0" fillId="5" borderId="76" xfId="0" applyFill="1" applyBorder="1"/>
    <xf numFmtId="0" fontId="11" fillId="5" borderId="77" xfId="0" applyFont="1" applyFill="1" applyBorder="1" applyAlignment="1">
      <alignment vertical="center"/>
    </xf>
    <xf numFmtId="167" fontId="24" fillId="5" borderId="0" xfId="0" applyNumberFormat="1" applyFont="1" applyFill="1" applyAlignment="1">
      <alignment vertical="center"/>
    </xf>
    <xf numFmtId="0" fontId="25" fillId="5" borderId="76" xfId="0" applyFont="1" applyFill="1" applyBorder="1"/>
    <xf numFmtId="0" fontId="106" fillId="5" borderId="0" xfId="0" applyFont="1" applyFill="1"/>
    <xf numFmtId="0" fontId="107" fillId="5" borderId="0" xfId="0" applyFont="1" applyFill="1"/>
    <xf numFmtId="0" fontId="101" fillId="5" borderId="0" xfId="0" applyFont="1" applyFill="1"/>
    <xf numFmtId="0" fontId="84" fillId="5" borderId="0" xfId="0" applyFont="1" applyFill="1" applyAlignment="1">
      <alignment vertical="top"/>
    </xf>
    <xf numFmtId="0" fontId="11" fillId="5" borderId="78" xfId="0" applyFont="1" applyFill="1" applyBorder="1"/>
    <xf numFmtId="0" fontId="11" fillId="5" borderId="79" xfId="0" applyFont="1" applyFill="1" applyBorder="1"/>
    <xf numFmtId="2" fontId="11" fillId="5" borderId="80" xfId="0" applyNumberFormat="1" applyFont="1" applyFill="1" applyBorder="1"/>
    <xf numFmtId="2" fontId="11" fillId="0" borderId="0" xfId="0" applyNumberFormat="1" applyFont="1"/>
    <xf numFmtId="2" fontId="11" fillId="5" borderId="77" xfId="0" applyNumberFormat="1" applyFont="1" applyFill="1" applyBorder="1"/>
    <xf numFmtId="0" fontId="96" fillId="5" borderId="84" xfId="0" applyFont="1" applyFill="1" applyBorder="1" applyAlignment="1">
      <alignment vertical="center"/>
    </xf>
    <xf numFmtId="0" fontId="11" fillId="5" borderId="88" xfId="0" applyFont="1" applyFill="1" applyBorder="1"/>
    <xf numFmtId="0" fontId="51" fillId="7" borderId="85" xfId="0" applyFont="1" applyFill="1" applyBorder="1" applyAlignment="1">
      <alignment vertical="center"/>
    </xf>
    <xf numFmtId="0" fontId="33" fillId="7" borderId="85" xfId="0" applyFont="1" applyFill="1" applyBorder="1" applyAlignment="1">
      <alignment vertical="center"/>
    </xf>
    <xf numFmtId="1" fontId="37" fillId="7" borderId="85" xfId="0" applyNumberFormat="1" applyFont="1" applyFill="1" applyBorder="1" applyAlignment="1">
      <alignment vertical="center"/>
    </xf>
    <xf numFmtId="0" fontId="11" fillId="5" borderId="86" xfId="0" applyFont="1" applyFill="1" applyBorder="1"/>
    <xf numFmtId="167" fontId="24" fillId="5" borderId="88" xfId="0" applyNumberFormat="1" applyFont="1" applyFill="1" applyBorder="1" applyAlignment="1">
      <alignment vertical="center"/>
    </xf>
    <xf numFmtId="0" fontId="0" fillId="5" borderId="88" xfId="0" applyFill="1" applyBorder="1"/>
    <xf numFmtId="0" fontId="37" fillId="7" borderId="85" xfId="0" applyFont="1" applyFill="1" applyBorder="1" applyAlignment="1">
      <alignment vertical="center"/>
    </xf>
    <xf numFmtId="167" fontId="24" fillId="5" borderId="86" xfId="0" applyNumberFormat="1" applyFont="1" applyFill="1" applyBorder="1" applyAlignment="1">
      <alignment vertical="center"/>
    </xf>
    <xf numFmtId="0" fontId="15" fillId="5" borderId="86" xfId="0" applyFont="1" applyFill="1" applyBorder="1" applyAlignment="1">
      <alignment horizontal="left"/>
    </xf>
    <xf numFmtId="0" fontId="0" fillId="5" borderId="78" xfId="0" applyFill="1" applyBorder="1"/>
    <xf numFmtId="0" fontId="0" fillId="5" borderId="79" xfId="0" applyFill="1" applyBorder="1"/>
    <xf numFmtId="0" fontId="11" fillId="5" borderId="80" xfId="0" applyFont="1" applyFill="1" applyBorder="1"/>
    <xf numFmtId="0" fontId="56" fillId="0" borderId="0" xfId="0" applyFont="1" applyAlignment="1">
      <alignment vertical="center"/>
    </xf>
    <xf numFmtId="0" fontId="96" fillId="5" borderId="99" xfId="0" applyFont="1" applyFill="1" applyBorder="1" applyAlignment="1">
      <alignment vertical="center"/>
    </xf>
    <xf numFmtId="0" fontId="0" fillId="5" borderId="99" xfId="0" applyFill="1" applyBorder="1"/>
    <xf numFmtId="0" fontId="41" fillId="5" borderId="99" xfId="0" applyFont="1" applyFill="1" applyBorder="1" applyAlignment="1">
      <alignment vertical="center"/>
    </xf>
    <xf numFmtId="0" fontId="97" fillId="5" borderId="0" xfId="0" applyFont="1" applyFill="1" applyAlignment="1">
      <alignment horizontal="left"/>
    </xf>
    <xf numFmtId="0" fontId="11" fillId="5" borderId="76" xfId="0" applyFont="1" applyFill="1" applyBorder="1" applyAlignment="1">
      <alignment vertical="center"/>
    </xf>
    <xf numFmtId="0" fontId="114" fillId="5" borderId="0" xfId="0" applyFont="1" applyFill="1"/>
    <xf numFmtId="1" fontId="11" fillId="5" borderId="0" xfId="0" applyNumberFormat="1" applyFont="1" applyFill="1" applyAlignment="1">
      <alignment vertical="center"/>
    </xf>
    <xf numFmtId="0" fontId="11" fillId="5" borderId="0" xfId="0" applyFont="1" applyFill="1" applyAlignment="1">
      <alignment vertical="center"/>
    </xf>
    <xf numFmtId="0" fontId="13" fillId="5" borderId="0" xfId="0" applyFont="1" applyFill="1"/>
    <xf numFmtId="1" fontId="14" fillId="5" borderId="0" xfId="0" applyNumberFormat="1" applyFont="1" applyFill="1" applyAlignment="1">
      <alignment horizontal="left" vertical="center" shrinkToFit="1"/>
    </xf>
    <xf numFmtId="1" fontId="37" fillId="5" borderId="94" xfId="0" applyNumberFormat="1" applyFont="1" applyFill="1" applyBorder="1" applyAlignment="1">
      <alignment vertical="center"/>
    </xf>
    <xf numFmtId="1" fontId="37" fillId="7" borderId="87" xfId="0" applyNumberFormat="1" applyFont="1" applyFill="1" applyBorder="1" applyAlignment="1">
      <alignment vertical="center"/>
    </xf>
    <xf numFmtId="167" fontId="26" fillId="5" borderId="0" xfId="0" applyNumberFormat="1" applyFont="1" applyFill="1" applyAlignment="1">
      <alignment vertical="center"/>
    </xf>
    <xf numFmtId="1" fontId="33" fillId="7" borderId="85" xfId="0" applyNumberFormat="1" applyFont="1" applyFill="1" applyBorder="1" applyAlignment="1">
      <alignment vertical="center"/>
    </xf>
    <xf numFmtId="0" fontId="50" fillId="5" borderId="0" xfId="0" applyFont="1" applyFill="1" applyAlignment="1">
      <alignment horizontal="left" vertical="top"/>
    </xf>
    <xf numFmtId="0" fontId="13" fillId="0" borderId="82" xfId="0" applyFont="1" applyBorder="1"/>
    <xf numFmtId="0" fontId="13" fillId="0" borderId="0" xfId="0" applyFont="1" applyAlignment="1">
      <alignment vertical="center"/>
    </xf>
    <xf numFmtId="1" fontId="11" fillId="0" borderId="0" xfId="0" applyNumberFormat="1" applyFont="1" applyAlignment="1">
      <alignment vertical="center"/>
    </xf>
    <xf numFmtId="0" fontId="15" fillId="2" borderId="0" xfId="0" applyFont="1" applyFill="1" applyAlignment="1">
      <alignment horizontal="left"/>
    </xf>
    <xf numFmtId="0" fontId="96" fillId="5" borderId="79" xfId="0" applyFont="1" applyFill="1" applyBorder="1" applyAlignment="1">
      <alignment vertical="center"/>
    </xf>
    <xf numFmtId="0" fontId="41" fillId="5" borderId="79" xfId="0" applyFont="1" applyFill="1" applyBorder="1" applyAlignment="1">
      <alignment vertical="center"/>
    </xf>
    <xf numFmtId="0" fontId="11" fillId="5" borderId="15" xfId="0" applyFont="1" applyFill="1" applyBorder="1"/>
    <xf numFmtId="167" fontId="26" fillId="5" borderId="18" xfId="0" applyNumberFormat="1" applyFont="1" applyFill="1" applyBorder="1" applyAlignment="1">
      <alignment vertical="center"/>
    </xf>
    <xf numFmtId="0" fontId="20" fillId="5" borderId="18" xfId="0" applyFont="1" applyFill="1" applyBorder="1" applyAlignment="1">
      <alignment horizontal="left"/>
    </xf>
    <xf numFmtId="0" fontId="11" fillId="5" borderId="18" xfId="0" applyFont="1" applyFill="1" applyBorder="1"/>
    <xf numFmtId="0" fontId="96" fillId="5" borderId="0" xfId="0" applyFont="1" applyFill="1"/>
    <xf numFmtId="0" fontId="16" fillId="5" borderId="15" xfId="0" applyFont="1" applyFill="1" applyBorder="1"/>
    <xf numFmtId="0" fontId="35" fillId="7" borderId="91" xfId="0" applyFont="1" applyFill="1" applyBorder="1" applyAlignment="1">
      <alignment vertical="center"/>
    </xf>
    <xf numFmtId="1" fontId="37" fillId="7" borderId="96" xfId="0" applyNumberFormat="1" applyFont="1" applyFill="1" applyBorder="1" applyAlignment="1">
      <alignment vertical="center"/>
    </xf>
    <xf numFmtId="0" fontId="33" fillId="5" borderId="0" xfId="0" applyFont="1" applyFill="1" applyAlignment="1">
      <alignment horizontal="left"/>
    </xf>
    <xf numFmtId="0" fontId="48" fillId="5" borderId="15" xfId="0" applyFont="1" applyFill="1" applyBorder="1"/>
    <xf numFmtId="0" fontId="112" fillId="5" borderId="84" xfId="0" applyFont="1" applyFill="1" applyBorder="1" applyAlignment="1">
      <alignment vertical="center"/>
    </xf>
    <xf numFmtId="0" fontId="58" fillId="5" borderId="84" xfId="0" applyFont="1" applyFill="1" applyBorder="1" applyAlignment="1">
      <alignment vertical="center"/>
    </xf>
    <xf numFmtId="0" fontId="49" fillId="5" borderId="84" xfId="0" applyFont="1" applyFill="1" applyBorder="1" applyAlignment="1">
      <alignment vertical="center"/>
    </xf>
    <xf numFmtId="0" fontId="25" fillId="5" borderId="15" xfId="0" applyFont="1" applyFill="1" applyBorder="1"/>
    <xf numFmtId="1" fontId="37" fillId="7" borderId="97" xfId="0" applyNumberFormat="1" applyFont="1" applyFill="1" applyBorder="1" applyAlignment="1">
      <alignment vertical="center"/>
    </xf>
    <xf numFmtId="0" fontId="52" fillId="5" borderId="0" xfId="0" applyFont="1" applyFill="1"/>
    <xf numFmtId="49" fontId="60" fillId="28" borderId="111" xfId="0" applyNumberFormat="1" applyFont="1" applyFill="1" applyBorder="1" applyAlignment="1">
      <alignment vertical="center" shrinkToFit="1"/>
    </xf>
    <xf numFmtId="49" fontId="60" fillId="28" borderId="112" xfId="0" applyNumberFormat="1" applyFont="1" applyFill="1" applyBorder="1" applyAlignment="1">
      <alignment vertical="center" shrinkToFit="1"/>
    </xf>
    <xf numFmtId="49" fontId="86" fillId="28" borderId="112" xfId="0" applyNumberFormat="1" applyFont="1" applyFill="1" applyBorder="1" applyAlignment="1">
      <alignment vertical="center" shrinkToFit="1"/>
    </xf>
    <xf numFmtId="49" fontId="87" fillId="28" borderId="112" xfId="0" applyNumberFormat="1" applyFont="1" applyFill="1" applyBorder="1" applyAlignment="1">
      <alignment vertical="center"/>
    </xf>
    <xf numFmtId="49" fontId="126" fillId="28" borderId="112" xfId="0" applyNumberFormat="1" applyFont="1" applyFill="1" applyBorder="1" applyAlignment="1">
      <alignment horizontal="right" vertical="center"/>
    </xf>
    <xf numFmtId="0" fontId="0" fillId="28" borderId="111" xfId="0" applyFill="1" applyBorder="1"/>
    <xf numFmtId="49" fontId="61" fillId="28" borderId="113" xfId="0" applyNumberFormat="1" applyFont="1" applyFill="1" applyBorder="1" applyAlignment="1">
      <alignment vertical="center"/>
    </xf>
    <xf numFmtId="1" fontId="146" fillId="10" borderId="127" xfId="0" applyNumberFormat="1" applyFont="1" applyFill="1" applyBorder="1" applyAlignment="1">
      <alignment horizontal="center"/>
    </xf>
    <xf numFmtId="49" fontId="121" fillId="2" borderId="161" xfId="0" applyNumberFormat="1" applyFont="1" applyFill="1" applyBorder="1" applyProtection="1">
      <protection locked="0"/>
    </xf>
    <xf numFmtId="0" fontId="122" fillId="0" borderId="161" xfId="0" applyFont="1" applyBorder="1" applyProtection="1">
      <protection locked="0"/>
    </xf>
    <xf numFmtId="1" fontId="129" fillId="2" borderId="23" xfId="0" applyNumberFormat="1" applyFont="1" applyFill="1" applyBorder="1" applyAlignment="1" applyProtection="1">
      <alignment horizontal="center" vertical="center" shrinkToFit="1"/>
      <protection locked="0"/>
    </xf>
    <xf numFmtId="0" fontId="123" fillId="29" borderId="161" xfId="0" applyFont="1" applyFill="1" applyBorder="1" applyAlignment="1" applyProtection="1">
      <alignment horizontal="left"/>
      <protection locked="0"/>
    </xf>
    <xf numFmtId="0" fontId="40" fillId="4" borderId="161" xfId="0" applyFont="1" applyFill="1" applyBorder="1" applyProtection="1">
      <protection locked="0"/>
    </xf>
    <xf numFmtId="0" fontId="162" fillId="5" borderId="0" xfId="0" applyFont="1" applyFill="1" applyAlignment="1">
      <alignment vertical="top"/>
    </xf>
    <xf numFmtId="0" fontId="163" fillId="5" borderId="0" xfId="0" applyFont="1" applyFill="1"/>
    <xf numFmtId="0" fontId="164" fillId="5" borderId="0" xfId="0" applyFont="1" applyFill="1" applyAlignment="1">
      <alignment vertical="center"/>
    </xf>
    <xf numFmtId="0" fontId="165" fillId="5" borderId="0" xfId="0" applyFont="1" applyFill="1" applyAlignment="1">
      <alignment horizontal="center"/>
    </xf>
    <xf numFmtId="0" fontId="166" fillId="5" borderId="0" xfId="0" applyFont="1" applyFill="1" applyAlignment="1">
      <alignment vertical="center"/>
    </xf>
    <xf numFmtId="0" fontId="167" fillId="5" borderId="0" xfId="0" applyFont="1" applyFill="1"/>
    <xf numFmtId="0" fontId="168" fillId="5" borderId="0" xfId="0" applyFont="1" applyFill="1" applyAlignment="1">
      <alignment vertical="center"/>
    </xf>
    <xf numFmtId="0" fontId="169" fillId="5" borderId="0" xfId="0" applyFont="1" applyFill="1" applyAlignment="1">
      <alignment vertical="center"/>
    </xf>
    <xf numFmtId="0" fontId="170" fillId="5" borderId="0" xfId="0" applyFont="1" applyFill="1"/>
    <xf numFmtId="1" fontId="170" fillId="5" borderId="0" xfId="0" applyNumberFormat="1" applyFont="1" applyFill="1" applyAlignment="1">
      <alignment vertical="center"/>
    </xf>
    <xf numFmtId="0" fontId="170" fillId="5" borderId="0" xfId="0" applyFont="1" applyFill="1" applyAlignment="1">
      <alignment vertical="center"/>
    </xf>
    <xf numFmtId="0" fontId="167" fillId="5" borderId="0" xfId="0" applyFont="1" applyFill="1" applyAlignment="1">
      <alignment vertical="center"/>
    </xf>
    <xf numFmtId="2" fontId="167" fillId="5" borderId="0" xfId="0" applyNumberFormat="1" applyFont="1" applyFill="1"/>
    <xf numFmtId="0" fontId="171" fillId="5" borderId="0" xfId="0" applyFont="1" applyFill="1" applyAlignment="1">
      <alignment vertical="center"/>
    </xf>
    <xf numFmtId="0" fontId="1" fillId="0" borderId="8" xfId="0" applyFont="1" applyBorder="1" applyAlignment="1">
      <alignment horizontal="right"/>
    </xf>
    <xf numFmtId="0" fontId="62" fillId="30" borderId="17" xfId="0" applyFont="1" applyFill="1" applyBorder="1"/>
    <xf numFmtId="0" fontId="37" fillId="30" borderId="14" xfId="0" applyFont="1" applyFill="1" applyBorder="1"/>
    <xf numFmtId="0" fontId="37" fillId="30" borderId="19" xfId="0" applyFont="1" applyFill="1" applyBorder="1"/>
    <xf numFmtId="0" fontId="62" fillId="31" borderId="24" xfId="0" applyFont="1" applyFill="1" applyBorder="1"/>
    <xf numFmtId="0" fontId="37" fillId="31" borderId="44" xfId="0" applyFont="1" applyFill="1" applyBorder="1"/>
    <xf numFmtId="0" fontId="37" fillId="31" borderId="29" xfId="0" applyFont="1" applyFill="1" applyBorder="1"/>
    <xf numFmtId="0" fontId="1" fillId="0" borderId="9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25" fillId="5" borderId="0" xfId="0" applyFont="1" applyFill="1"/>
    <xf numFmtId="0" fontId="1" fillId="0" borderId="2" xfId="0" applyFont="1" applyBorder="1" applyAlignment="1">
      <alignment horizontal="right"/>
    </xf>
    <xf numFmtId="0" fontId="90" fillId="28" borderId="151" xfId="0" applyFont="1" applyFill="1" applyBorder="1" applyAlignment="1">
      <alignment horizontal="center" vertical="center"/>
    </xf>
    <xf numFmtId="0" fontId="90" fillId="28" borderId="115" xfId="0" applyFont="1" applyFill="1" applyBorder="1" applyAlignment="1">
      <alignment horizontal="center" vertical="center"/>
    </xf>
    <xf numFmtId="0" fontId="90" fillId="28" borderId="152" xfId="0" applyFont="1" applyFill="1" applyBorder="1" applyAlignment="1">
      <alignment horizontal="center" vertical="center"/>
    </xf>
    <xf numFmtId="0" fontId="142" fillId="0" borderId="76" xfId="0" applyFont="1" applyBorder="1" applyAlignment="1">
      <alignment horizontal="center"/>
    </xf>
    <xf numFmtId="0" fontId="142" fillId="0" borderId="0" xfId="0" applyFont="1" applyAlignment="1">
      <alignment horizontal="center"/>
    </xf>
    <xf numFmtId="0" fontId="142" fillId="0" borderId="77" xfId="0" applyFont="1" applyBorder="1" applyAlignment="1">
      <alignment horizontal="center"/>
    </xf>
    <xf numFmtId="0" fontId="52" fillId="4" borderId="154" xfId="0" applyFont="1" applyFill="1" applyBorder="1" applyAlignment="1" applyProtection="1">
      <alignment horizontal="left" vertical="center"/>
      <protection locked="0"/>
    </xf>
    <xf numFmtId="0" fontId="159" fillId="5" borderId="76" xfId="0" applyFont="1" applyFill="1" applyBorder="1" applyAlignment="1">
      <alignment horizontal="center" vertical="center"/>
    </xf>
    <xf numFmtId="0" fontId="159" fillId="5" borderId="0" xfId="0" applyFont="1" applyFill="1" applyAlignment="1">
      <alignment horizontal="center" vertical="center"/>
    </xf>
    <xf numFmtId="0" fontId="159" fillId="5" borderId="77" xfId="0" applyFont="1" applyFill="1" applyBorder="1" applyAlignment="1">
      <alignment horizontal="center" vertical="center"/>
    </xf>
    <xf numFmtId="0" fontId="33" fillId="7" borderId="91" xfId="0" applyFont="1" applyFill="1" applyBorder="1" applyAlignment="1">
      <alignment horizontal="center" vertical="center"/>
    </xf>
    <xf numFmtId="0" fontId="90" fillId="28" borderId="76" xfId="0" applyFont="1" applyFill="1" applyBorder="1" applyAlignment="1">
      <alignment horizontal="center" vertical="center"/>
    </xf>
    <xf numFmtId="0" fontId="90" fillId="28" borderId="0" xfId="0" applyFont="1" applyFill="1" applyAlignment="1">
      <alignment horizontal="center" vertical="center"/>
    </xf>
    <xf numFmtId="0" fontId="90" fillId="28" borderId="77" xfId="0" applyFont="1" applyFill="1" applyBorder="1" applyAlignment="1">
      <alignment horizontal="center" vertical="center"/>
    </xf>
    <xf numFmtId="0" fontId="158" fillId="28" borderId="151" xfId="0" applyFont="1" applyFill="1" applyBorder="1" applyAlignment="1">
      <alignment horizontal="center" vertical="center"/>
    </xf>
    <xf numFmtId="0" fontId="158" fillId="28" borderId="115" xfId="0" applyFont="1" applyFill="1" applyBorder="1" applyAlignment="1">
      <alignment horizontal="center" vertical="center"/>
    </xf>
    <xf numFmtId="0" fontId="158" fillId="28" borderId="152" xfId="0" applyFont="1" applyFill="1" applyBorder="1" applyAlignment="1">
      <alignment horizontal="center" vertical="center"/>
    </xf>
    <xf numFmtId="0" fontId="140" fillId="28" borderId="151" xfId="0" applyFont="1" applyFill="1" applyBorder="1" applyAlignment="1">
      <alignment horizontal="center" vertical="center"/>
    </xf>
    <xf numFmtId="0" fontId="140" fillId="28" borderId="115" xfId="0" applyFont="1" applyFill="1" applyBorder="1" applyAlignment="1">
      <alignment horizontal="center" vertical="center"/>
    </xf>
    <xf numFmtId="0" fontId="140" fillId="28" borderId="152" xfId="0" applyFont="1" applyFill="1" applyBorder="1" applyAlignment="1">
      <alignment horizontal="center" vertical="center"/>
    </xf>
    <xf numFmtId="0" fontId="55" fillId="5" borderId="164" xfId="0" applyFont="1" applyFill="1" applyBorder="1" applyAlignment="1">
      <alignment horizontal="center"/>
    </xf>
    <xf numFmtId="0" fontId="55" fillId="5" borderId="117" xfId="0" applyFont="1" applyFill="1" applyBorder="1" applyAlignment="1">
      <alignment horizontal="center"/>
    </xf>
    <xf numFmtId="0" fontId="55" fillId="5" borderId="162" xfId="0" applyFont="1" applyFill="1" applyBorder="1" applyAlignment="1">
      <alignment horizontal="center"/>
    </xf>
    <xf numFmtId="0" fontId="37" fillId="5" borderId="76" xfId="0" applyFont="1" applyFill="1" applyBorder="1" applyAlignment="1">
      <alignment horizontal="center" vertical="center"/>
    </xf>
    <xf numFmtId="0" fontId="37" fillId="5" borderId="0" xfId="0" applyFont="1" applyFill="1" applyAlignment="1">
      <alignment horizontal="center" vertical="center"/>
    </xf>
    <xf numFmtId="0" fontId="37" fillId="5" borderId="77" xfId="0" applyFont="1" applyFill="1" applyBorder="1" applyAlignment="1">
      <alignment horizontal="center" vertical="center"/>
    </xf>
    <xf numFmtId="0" fontId="126" fillId="28" borderId="155" xfId="0" applyFont="1" applyFill="1" applyBorder="1" applyAlignment="1">
      <alignment horizontal="center" vertical="center"/>
    </xf>
    <xf numFmtId="0" fontId="157" fillId="28" borderId="156" xfId="0" applyFont="1" applyFill="1" applyBorder="1" applyAlignment="1">
      <alignment horizontal="center"/>
    </xf>
    <xf numFmtId="0" fontId="157" fillId="28" borderId="157" xfId="0" applyFont="1" applyFill="1" applyBorder="1" applyAlignment="1">
      <alignment horizontal="center"/>
    </xf>
    <xf numFmtId="0" fontId="147" fillId="28" borderId="158" xfId="0" applyFont="1" applyFill="1" applyBorder="1" applyAlignment="1">
      <alignment horizontal="center" vertical="center" wrapText="1"/>
    </xf>
    <xf numFmtId="0" fontId="148" fillId="28" borderId="159" xfId="0" applyFont="1" applyFill="1" applyBorder="1" applyAlignment="1">
      <alignment vertical="center"/>
    </xf>
    <xf numFmtId="0" fontId="148" fillId="28" borderId="160" xfId="0" applyFont="1" applyFill="1" applyBorder="1" applyAlignment="1">
      <alignment vertical="center"/>
    </xf>
    <xf numFmtId="0" fontId="40" fillId="4" borderId="78" xfId="0" applyFont="1" applyFill="1" applyBorder="1" applyAlignment="1" applyProtection="1">
      <alignment horizontal="center"/>
      <protection locked="0"/>
    </xf>
    <xf numFmtId="0" fontId="40" fillId="4" borderId="79" xfId="0" applyFont="1" applyFill="1" applyBorder="1" applyAlignment="1" applyProtection="1">
      <alignment horizontal="center"/>
      <protection locked="0"/>
    </xf>
    <xf numFmtId="0" fontId="141" fillId="28" borderId="151" xfId="0" applyFont="1" applyFill="1" applyBorder="1" applyAlignment="1">
      <alignment horizontal="center" vertical="center"/>
    </xf>
    <xf numFmtId="0" fontId="141" fillId="28" borderId="115" xfId="0" applyFont="1" applyFill="1" applyBorder="1" applyAlignment="1">
      <alignment horizontal="center" vertical="center"/>
    </xf>
    <xf numFmtId="0" fontId="141" fillId="28" borderId="152" xfId="0" applyFont="1" applyFill="1" applyBorder="1" applyAlignment="1">
      <alignment horizontal="center" vertical="center"/>
    </xf>
    <xf numFmtId="0" fontId="53" fillId="5" borderId="76" xfId="0" applyFont="1" applyFill="1" applyBorder="1" applyAlignment="1">
      <alignment horizontal="center"/>
    </xf>
    <xf numFmtId="0" fontId="53" fillId="5" borderId="0" xfId="0" applyFont="1" applyFill="1" applyAlignment="1">
      <alignment horizontal="center"/>
    </xf>
    <xf numFmtId="0" fontId="53" fillId="5" borderId="77" xfId="0" applyFont="1" applyFill="1" applyBorder="1" applyAlignment="1">
      <alignment horizontal="center"/>
    </xf>
    <xf numFmtId="0" fontId="42" fillId="5" borderId="76" xfId="0" applyFont="1" applyFill="1" applyBorder="1" applyAlignment="1">
      <alignment horizontal="center" vertical="center"/>
    </xf>
    <xf numFmtId="0" fontId="42" fillId="5" borderId="0" xfId="0" applyFont="1" applyFill="1" applyAlignment="1">
      <alignment horizontal="center" vertical="center"/>
    </xf>
    <xf numFmtId="0" fontId="42" fillId="5" borderId="77" xfId="0" applyFont="1" applyFill="1" applyBorder="1" applyAlignment="1">
      <alignment horizontal="center" vertical="center"/>
    </xf>
    <xf numFmtId="0" fontId="43" fillId="5" borderId="76" xfId="0" applyFont="1" applyFill="1" applyBorder="1" applyAlignment="1">
      <alignment horizontal="center" vertical="center"/>
    </xf>
    <xf numFmtId="0" fontId="43" fillId="5" borderId="0" xfId="0" applyFont="1" applyFill="1" applyAlignment="1">
      <alignment horizontal="center" vertical="center"/>
    </xf>
    <xf numFmtId="0" fontId="43" fillId="5" borderId="77" xfId="0" applyFont="1" applyFill="1" applyBorder="1" applyAlignment="1">
      <alignment horizontal="center" vertical="center"/>
    </xf>
    <xf numFmtId="0" fontId="143" fillId="28" borderId="151" xfId="0" applyFont="1" applyFill="1" applyBorder="1" applyAlignment="1">
      <alignment horizontal="center" vertical="center"/>
    </xf>
    <xf numFmtId="0" fontId="143" fillId="28" borderId="115" xfId="0" applyFont="1" applyFill="1" applyBorder="1" applyAlignment="1">
      <alignment horizontal="center" vertical="center"/>
    </xf>
    <xf numFmtId="0" fontId="143" fillId="28" borderId="152" xfId="0" applyFont="1" applyFill="1" applyBorder="1" applyAlignment="1">
      <alignment horizontal="center" vertical="center"/>
    </xf>
    <xf numFmtId="0" fontId="11" fillId="5" borderId="14" xfId="0" applyFont="1" applyFill="1" applyBorder="1" applyAlignment="1">
      <alignment horizontal="center"/>
    </xf>
    <xf numFmtId="49" fontId="124" fillId="16" borderId="177" xfId="0" applyNumberFormat="1" applyFont="1" applyFill="1" applyBorder="1" applyAlignment="1">
      <alignment horizontal="center" shrinkToFit="1"/>
    </xf>
    <xf numFmtId="49" fontId="124" fillId="16" borderId="178" xfId="0" applyNumberFormat="1" applyFont="1" applyFill="1" applyBorder="1" applyAlignment="1">
      <alignment horizontal="center" shrinkToFit="1"/>
    </xf>
    <xf numFmtId="49" fontId="124" fillId="16" borderId="179" xfId="0" applyNumberFormat="1" applyFont="1" applyFill="1" applyBorder="1" applyAlignment="1">
      <alignment horizontal="center" shrinkToFit="1"/>
    </xf>
    <xf numFmtId="0" fontId="51" fillId="10" borderId="127" xfId="0" applyFont="1" applyFill="1" applyBorder="1" applyAlignment="1">
      <alignment horizontal="right"/>
    </xf>
    <xf numFmtId="0" fontId="51" fillId="10" borderId="128" xfId="0" applyFont="1" applyFill="1" applyBorder="1" applyAlignment="1">
      <alignment horizontal="right"/>
    </xf>
    <xf numFmtId="49" fontId="51" fillId="10" borderId="60" xfId="0" applyNumberFormat="1" applyFont="1" applyFill="1" applyBorder="1" applyAlignment="1">
      <alignment horizontal="center" shrinkToFit="1"/>
    </xf>
    <xf numFmtId="49" fontId="51" fillId="10" borderId="51" xfId="0" applyNumberFormat="1" applyFont="1" applyFill="1" applyBorder="1" applyAlignment="1">
      <alignment horizontal="center" shrinkToFit="1"/>
    </xf>
    <xf numFmtId="49" fontId="51" fillId="10" borderId="52" xfId="0" applyNumberFormat="1" applyFont="1" applyFill="1" applyBorder="1" applyAlignment="1">
      <alignment horizontal="center" shrinkToFit="1"/>
    </xf>
    <xf numFmtId="49" fontId="131" fillId="28" borderId="111" xfId="0" applyNumberFormat="1" applyFont="1" applyFill="1" applyBorder="1" applyAlignment="1">
      <alignment horizontal="center" vertical="center" shrinkToFit="1"/>
    </xf>
    <xf numFmtId="49" fontId="131" fillId="28" borderId="112" xfId="0" applyNumberFormat="1" applyFont="1" applyFill="1" applyBorder="1" applyAlignment="1">
      <alignment horizontal="center" vertical="center" shrinkToFit="1"/>
    </xf>
    <xf numFmtId="49" fontId="131" fillId="28" borderId="113" xfId="0" applyNumberFormat="1" applyFont="1" applyFill="1" applyBorder="1" applyAlignment="1">
      <alignment horizontal="center" vertical="center" shrinkToFit="1"/>
    </xf>
    <xf numFmtId="49" fontId="51" fillId="10" borderId="55" xfId="0" applyNumberFormat="1" applyFont="1" applyFill="1" applyBorder="1" applyAlignment="1">
      <alignment horizontal="center" shrinkToFit="1"/>
    </xf>
    <xf numFmtId="49" fontId="51" fillId="10" borderId="56" xfId="0" applyNumberFormat="1" applyFont="1" applyFill="1" applyBorder="1" applyAlignment="1">
      <alignment horizontal="center" shrinkToFit="1"/>
    </xf>
    <xf numFmtId="49" fontId="51" fillId="10" borderId="57" xfId="0" applyNumberFormat="1" applyFont="1" applyFill="1" applyBorder="1" applyAlignment="1">
      <alignment horizontal="center" shrinkToFit="1"/>
    </xf>
    <xf numFmtId="1" fontId="124" fillId="18" borderId="119" xfId="0" applyNumberFormat="1" applyFont="1" applyFill="1" applyBorder="1" applyAlignment="1">
      <alignment horizontal="center" shrinkToFit="1"/>
    </xf>
    <xf numFmtId="1" fontId="124" fillId="18" borderId="120" xfId="0" applyNumberFormat="1" applyFont="1" applyFill="1" applyBorder="1" applyAlignment="1">
      <alignment horizontal="center" shrinkToFit="1"/>
    </xf>
    <xf numFmtId="1" fontId="124" fillId="18" borderId="121" xfId="0" applyNumberFormat="1" applyFont="1" applyFill="1" applyBorder="1" applyAlignment="1">
      <alignment horizontal="center" shrinkToFit="1"/>
    </xf>
    <xf numFmtId="49" fontId="51" fillId="12" borderId="58" xfId="0" applyNumberFormat="1" applyFont="1" applyFill="1" applyBorder="1" applyAlignment="1">
      <alignment horizontal="center" shrinkToFit="1"/>
    </xf>
    <xf numFmtId="49" fontId="51" fillId="12" borderId="11" xfId="0" applyNumberFormat="1" applyFont="1" applyFill="1" applyBorder="1" applyAlignment="1">
      <alignment horizontal="center" shrinkToFit="1"/>
    </xf>
    <xf numFmtId="49" fontId="51" fillId="12" borderId="59" xfId="0" applyNumberFormat="1" applyFont="1" applyFill="1" applyBorder="1" applyAlignment="1">
      <alignment horizontal="center" shrinkToFit="1"/>
    </xf>
    <xf numFmtId="49" fontId="51" fillId="12" borderId="60" xfId="0" applyNumberFormat="1" applyFont="1" applyFill="1" applyBorder="1" applyAlignment="1">
      <alignment horizontal="center" shrinkToFit="1"/>
    </xf>
    <xf numFmtId="49" fontId="51" fillId="12" borderId="51" xfId="0" applyNumberFormat="1" applyFont="1" applyFill="1" applyBorder="1" applyAlignment="1">
      <alignment horizontal="center" shrinkToFit="1"/>
    </xf>
    <xf numFmtId="49" fontId="51" fillId="12" borderId="52" xfId="0" applyNumberFormat="1" applyFont="1" applyFill="1" applyBorder="1" applyAlignment="1">
      <alignment horizontal="center" shrinkToFit="1"/>
    </xf>
    <xf numFmtId="0" fontId="51" fillId="12" borderId="122" xfId="0" applyFont="1" applyFill="1" applyBorder="1" applyAlignment="1">
      <alignment horizontal="right"/>
    </xf>
    <xf numFmtId="0" fontId="51" fillId="12" borderId="123" xfId="0" applyFont="1" applyFill="1" applyBorder="1" applyAlignment="1">
      <alignment horizontal="right"/>
    </xf>
    <xf numFmtId="49" fontId="124" fillId="17" borderId="176" xfId="0" applyNumberFormat="1" applyFont="1" applyFill="1" applyBorder="1" applyAlignment="1">
      <alignment horizontal="center" shrinkToFit="1"/>
    </xf>
    <xf numFmtId="49" fontId="124" fillId="17" borderId="125" xfId="0" applyNumberFormat="1" applyFont="1" applyFill="1" applyBorder="1" applyAlignment="1">
      <alignment horizontal="center" shrinkToFit="1"/>
    </xf>
    <xf numFmtId="49" fontId="124" fillId="17" borderId="126" xfId="0" applyNumberFormat="1" applyFont="1" applyFill="1" applyBorder="1" applyAlignment="1">
      <alignment horizontal="center" shrinkToFit="1"/>
    </xf>
    <xf numFmtId="0" fontId="33" fillId="5" borderId="10" xfId="0" applyFont="1" applyFill="1" applyBorder="1" applyAlignment="1">
      <alignment horizontal="center"/>
    </xf>
    <xf numFmtId="0" fontId="33" fillId="5" borderId="11" xfId="0" applyFont="1" applyFill="1" applyBorder="1" applyAlignment="1">
      <alignment horizontal="center"/>
    </xf>
    <xf numFmtId="0" fontId="33" fillId="5" borderId="12" xfId="0" applyFont="1" applyFill="1" applyBorder="1" applyAlignment="1">
      <alignment horizontal="center"/>
    </xf>
    <xf numFmtId="0" fontId="130" fillId="21" borderId="137" xfId="0" applyFont="1" applyFill="1" applyBorder="1" applyAlignment="1">
      <alignment horizontal="center" vertical="center"/>
    </xf>
    <xf numFmtId="0" fontId="130" fillId="21" borderId="138" xfId="0" applyFont="1" applyFill="1" applyBorder="1" applyAlignment="1">
      <alignment horizontal="center" vertical="center"/>
    </xf>
    <xf numFmtId="0" fontId="130" fillId="21" borderId="139" xfId="0" applyFont="1" applyFill="1" applyBorder="1" applyAlignment="1">
      <alignment horizontal="center" vertical="center"/>
    </xf>
    <xf numFmtId="0" fontId="130" fillId="22" borderId="134" xfId="0" applyFont="1" applyFill="1" applyBorder="1" applyAlignment="1">
      <alignment horizontal="center" vertical="center" shrinkToFit="1"/>
    </xf>
    <xf numFmtId="0" fontId="130" fillId="22" borderId="135" xfId="0" applyFont="1" applyFill="1" applyBorder="1" applyAlignment="1">
      <alignment horizontal="center" vertical="center" shrinkToFit="1"/>
    </xf>
    <xf numFmtId="10" fontId="149" fillId="25" borderId="15" xfId="0" applyNumberFormat="1" applyFont="1" applyFill="1" applyBorder="1" applyAlignment="1">
      <alignment horizontal="center" shrinkToFit="1"/>
    </xf>
    <xf numFmtId="10" fontId="149" fillId="25" borderId="0" xfId="0" applyNumberFormat="1" applyFont="1" applyFill="1" applyAlignment="1">
      <alignment horizontal="center" shrinkToFit="1"/>
    </xf>
    <xf numFmtId="10" fontId="149" fillId="25" borderId="1" xfId="0" applyNumberFormat="1" applyFont="1" applyFill="1" applyBorder="1" applyAlignment="1">
      <alignment horizontal="center" shrinkToFit="1"/>
    </xf>
    <xf numFmtId="1" fontId="2" fillId="25" borderId="17" xfId="1" applyNumberFormat="1" applyFill="1" applyBorder="1" applyAlignment="1" applyProtection="1">
      <alignment horizontal="center" vertical="top"/>
    </xf>
    <xf numFmtId="1" fontId="2" fillId="25" borderId="14" xfId="1" applyNumberFormat="1" applyFill="1" applyBorder="1" applyAlignment="1" applyProtection="1">
      <alignment horizontal="center" vertical="top"/>
    </xf>
    <xf numFmtId="1" fontId="2" fillId="25" borderId="19" xfId="1" applyNumberFormat="1" applyFill="1" applyBorder="1" applyAlignment="1" applyProtection="1">
      <alignment horizontal="center" vertical="top"/>
    </xf>
    <xf numFmtId="1" fontId="2" fillId="25" borderId="17" xfId="1" applyNumberFormat="1" applyFill="1" applyBorder="1" applyAlignment="1" applyProtection="1">
      <alignment horizontal="center" vertical="center"/>
    </xf>
    <xf numFmtId="1" fontId="2" fillId="25" borderId="14" xfId="1" applyNumberFormat="1" applyFill="1" applyBorder="1" applyAlignment="1" applyProtection="1">
      <alignment horizontal="center" vertical="center"/>
    </xf>
    <xf numFmtId="1" fontId="2" fillId="25" borderId="19" xfId="1" applyNumberFormat="1" applyFill="1" applyBorder="1" applyAlignment="1" applyProtection="1">
      <alignment horizontal="center" vertical="center"/>
    </xf>
    <xf numFmtId="0" fontId="124" fillId="15" borderId="181" xfId="0" applyFont="1" applyFill="1" applyBorder="1" applyAlignment="1">
      <alignment horizontal="center" vertical="center"/>
    </xf>
    <xf numFmtId="0" fontId="124" fillId="15" borderId="182" xfId="0" applyFont="1" applyFill="1" applyBorder="1" applyAlignment="1">
      <alignment horizontal="center" vertical="center"/>
    </xf>
    <xf numFmtId="0" fontId="124" fillId="15" borderId="183" xfId="0" applyFont="1" applyFill="1" applyBorder="1" applyAlignment="1">
      <alignment horizontal="center" vertical="center"/>
    </xf>
    <xf numFmtId="0" fontId="151" fillId="24" borderId="169" xfId="0" applyFont="1" applyFill="1" applyBorder="1" applyAlignment="1">
      <alignment horizontal="center" vertical="center"/>
    </xf>
    <xf numFmtId="0" fontId="151" fillId="24" borderId="170" xfId="0" applyFont="1" applyFill="1" applyBorder="1" applyAlignment="1">
      <alignment horizontal="center" vertical="center"/>
    </xf>
    <xf numFmtId="0" fontId="151" fillId="24" borderId="171" xfId="0" applyFont="1" applyFill="1" applyBorder="1" applyAlignment="1">
      <alignment horizontal="center" vertical="center"/>
    </xf>
    <xf numFmtId="0" fontId="151" fillId="24" borderId="172" xfId="0" applyFont="1" applyFill="1" applyBorder="1" applyAlignment="1">
      <alignment horizontal="center" vertical="center"/>
    </xf>
    <xf numFmtId="0" fontId="151" fillId="24" borderId="173" xfId="0" applyFont="1" applyFill="1" applyBorder="1" applyAlignment="1">
      <alignment horizontal="center" vertical="center"/>
    </xf>
    <xf numFmtId="0" fontId="151" fillId="24" borderId="174" xfId="0" applyFont="1" applyFill="1" applyBorder="1" applyAlignment="1">
      <alignment horizontal="center" vertical="center"/>
    </xf>
    <xf numFmtId="0" fontId="124" fillId="27" borderId="187" xfId="0" applyFont="1" applyFill="1" applyBorder="1" applyAlignment="1">
      <alignment horizontal="center" vertical="center"/>
    </xf>
    <xf numFmtId="0" fontId="124" fillId="27" borderId="188" xfId="0" applyFont="1" applyFill="1" applyBorder="1" applyAlignment="1">
      <alignment horizontal="center" vertical="center"/>
    </xf>
    <xf numFmtId="0" fontId="124" fillId="27" borderId="189" xfId="0" applyFont="1" applyFill="1" applyBorder="1" applyAlignment="1">
      <alignment horizontal="center" vertical="center"/>
    </xf>
    <xf numFmtId="0" fontId="124" fillId="24" borderId="166" xfId="0" applyFont="1" applyFill="1" applyBorder="1" applyAlignment="1">
      <alignment horizontal="center" vertical="center"/>
    </xf>
    <xf numFmtId="0" fontId="124" fillId="24" borderId="167" xfId="0" applyFont="1" applyFill="1" applyBorder="1" applyAlignment="1">
      <alignment horizontal="center" vertical="center"/>
    </xf>
    <xf numFmtId="0" fontId="124" fillId="24" borderId="168" xfId="0" applyFont="1" applyFill="1" applyBorder="1" applyAlignment="1">
      <alignment horizontal="center" vertical="center"/>
    </xf>
    <xf numFmtId="10" fontId="150" fillId="25" borderId="15" xfId="0" applyNumberFormat="1" applyFont="1" applyFill="1" applyBorder="1" applyAlignment="1">
      <alignment horizontal="center" shrinkToFit="1"/>
    </xf>
    <xf numFmtId="10" fontId="150" fillId="25" borderId="0" xfId="0" applyNumberFormat="1" applyFont="1" applyFill="1" applyAlignment="1">
      <alignment horizontal="center" shrinkToFit="1"/>
    </xf>
    <xf numFmtId="10" fontId="150" fillId="25" borderId="1" xfId="0" applyNumberFormat="1" applyFont="1" applyFill="1" applyBorder="1" applyAlignment="1">
      <alignment horizontal="center" shrinkToFit="1"/>
    </xf>
    <xf numFmtId="0" fontId="32" fillId="4" borderId="0" xfId="0" applyFont="1" applyFill="1" applyAlignment="1">
      <alignment horizontal="center" vertical="center"/>
    </xf>
    <xf numFmtId="0" fontId="124" fillId="26" borderId="184" xfId="0" applyFont="1" applyFill="1" applyBorder="1" applyAlignment="1">
      <alignment horizontal="center" vertical="center"/>
    </xf>
    <xf numFmtId="0" fontId="124" fillId="26" borderId="185" xfId="0" applyFont="1" applyFill="1" applyBorder="1" applyAlignment="1">
      <alignment horizontal="center" vertical="center"/>
    </xf>
    <xf numFmtId="0" fontId="124" fillId="26" borderId="186" xfId="0" applyFont="1" applyFill="1" applyBorder="1" applyAlignment="1">
      <alignment horizontal="center" vertical="center"/>
    </xf>
    <xf numFmtId="49" fontId="127" fillId="28" borderId="112" xfId="0" applyNumberFormat="1" applyFont="1" applyFill="1" applyBorder="1" applyAlignment="1">
      <alignment horizontal="left" vertical="center"/>
    </xf>
    <xf numFmtId="49" fontId="127" fillId="28" borderId="113" xfId="0" applyNumberFormat="1" applyFont="1" applyFill="1" applyBorder="1" applyAlignment="1">
      <alignment horizontal="left" vertical="center"/>
    </xf>
    <xf numFmtId="0" fontId="127" fillId="28" borderId="112" xfId="0" applyFont="1" applyFill="1" applyBorder="1" applyAlignment="1">
      <alignment horizontal="right" vertical="center"/>
    </xf>
    <xf numFmtId="0" fontId="128" fillId="5" borderId="0" xfId="0" applyFont="1" applyFill="1" applyAlignment="1">
      <alignment horizontal="center"/>
    </xf>
    <xf numFmtId="49" fontId="125" fillId="28" borderId="114" xfId="0" applyNumberFormat="1" applyFont="1" applyFill="1" applyBorder="1" applyAlignment="1">
      <alignment horizontal="center" vertical="center"/>
    </xf>
    <xf numFmtId="49" fontId="125" fillId="28" borderId="115" xfId="0" applyNumberFormat="1" applyFont="1" applyFill="1" applyBorder="1" applyAlignment="1">
      <alignment horizontal="center" vertical="center"/>
    </xf>
    <xf numFmtId="0" fontId="154" fillId="21" borderId="177" xfId="0" applyFont="1" applyFill="1" applyBorder="1" applyAlignment="1">
      <alignment horizontal="center" vertical="center"/>
    </xf>
    <xf numFmtId="0" fontId="154" fillId="21" borderId="178" xfId="0" applyFont="1" applyFill="1" applyBorder="1" applyAlignment="1">
      <alignment horizontal="center" vertical="center"/>
    </xf>
    <xf numFmtId="0" fontId="154" fillId="21" borderId="179" xfId="0" applyFont="1" applyFill="1" applyBorder="1" applyAlignment="1">
      <alignment horizontal="center" vertical="center"/>
    </xf>
    <xf numFmtId="0" fontId="154" fillId="14" borderId="177" xfId="0" applyFont="1" applyFill="1" applyBorder="1" applyAlignment="1">
      <alignment horizontal="center" vertical="center"/>
    </xf>
    <xf numFmtId="0" fontId="154" fillId="14" borderId="178" xfId="0" applyFont="1" applyFill="1" applyBorder="1" applyAlignment="1">
      <alignment horizontal="center" vertical="center"/>
    </xf>
    <xf numFmtId="0" fontId="154" fillId="14" borderId="179" xfId="0" applyFont="1" applyFill="1" applyBorder="1" applyAlignment="1">
      <alignment horizontal="center" vertical="center"/>
    </xf>
    <xf numFmtId="49" fontId="156" fillId="28" borderId="112" xfId="0" applyNumberFormat="1" applyFont="1" applyFill="1" applyBorder="1" applyAlignment="1">
      <alignment horizontal="center" vertical="center"/>
    </xf>
    <xf numFmtId="0" fontId="95" fillId="2" borderId="15" xfId="0" applyFont="1" applyFill="1" applyBorder="1" applyAlignment="1">
      <alignment horizontal="right" vertical="center"/>
    </xf>
    <xf numFmtId="0" fontId="95" fillId="2" borderId="0" xfId="0" applyFont="1" applyFill="1" applyAlignment="1">
      <alignment horizontal="right" vertical="center"/>
    </xf>
    <xf numFmtId="0" fontId="68" fillId="19" borderId="24" xfId="0" applyFont="1" applyFill="1" applyBorder="1" applyAlignment="1">
      <alignment horizontal="center" vertical="center"/>
    </xf>
    <xf numFmtId="0" fontId="68" fillId="19" borderId="44" xfId="0" applyFont="1" applyFill="1" applyBorder="1" applyAlignment="1">
      <alignment horizontal="center" vertical="center"/>
    </xf>
    <xf numFmtId="0" fontId="68" fillId="2" borderId="50" xfId="0" applyFont="1" applyFill="1" applyBorder="1" applyAlignment="1">
      <alignment horizontal="right" vertical="center"/>
    </xf>
    <xf numFmtId="0" fontId="68" fillId="19" borderId="14" xfId="0" applyFont="1" applyFill="1" applyBorder="1" applyAlignment="1">
      <alignment horizontal="center" vertical="center"/>
    </xf>
    <xf numFmtId="0" fontId="68" fillId="2" borderId="14" xfId="0" applyFont="1" applyFill="1" applyBorder="1" applyAlignment="1">
      <alignment horizontal="right" vertical="center"/>
    </xf>
    <xf numFmtId="49" fontId="36" fillId="19" borderId="14" xfId="0" applyNumberFormat="1" applyFont="1" applyFill="1" applyBorder="1" applyAlignment="1">
      <alignment horizontal="center"/>
    </xf>
    <xf numFmtId="0" fontId="36" fillId="19" borderId="14" xfId="0" applyFont="1" applyFill="1" applyBorder="1" applyAlignment="1">
      <alignment horizontal="center"/>
    </xf>
    <xf numFmtId="0" fontId="34" fillId="2" borderId="16" xfId="0" applyFont="1" applyFill="1" applyBorder="1" applyAlignment="1">
      <alignment horizontal="right" vertical="center"/>
    </xf>
    <xf numFmtId="0" fontId="68" fillId="2" borderId="44" xfId="0" applyFont="1" applyFill="1" applyBorder="1" applyAlignment="1">
      <alignment horizontal="right" vertical="center"/>
    </xf>
    <xf numFmtId="0" fontId="36" fillId="2" borderId="0" xfId="0" applyFont="1" applyFill="1" applyAlignment="1">
      <alignment horizontal="right" vertical="center"/>
    </xf>
    <xf numFmtId="0" fontId="34" fillId="2" borderId="0" xfId="0" applyFont="1" applyFill="1" applyAlignment="1">
      <alignment horizontal="right" vertical="center"/>
    </xf>
    <xf numFmtId="0" fontId="68" fillId="2" borderId="15" xfId="0" applyFont="1" applyFill="1" applyBorder="1" applyAlignment="1">
      <alignment horizontal="right" vertical="center"/>
    </xf>
    <xf numFmtId="0" fontId="68" fillId="2" borderId="0" xfId="0" applyFont="1" applyFill="1" applyAlignment="1">
      <alignment horizontal="right" vertical="center"/>
    </xf>
    <xf numFmtId="0" fontId="155" fillId="19" borderId="14" xfId="0" applyFont="1" applyFill="1" applyBorder="1" applyAlignment="1">
      <alignment horizontal="center"/>
    </xf>
    <xf numFmtId="0" fontId="120" fillId="2" borderId="0" xfId="0" applyFont="1" applyFill="1" applyAlignment="1">
      <alignment horizontal="right" vertical="center"/>
    </xf>
    <xf numFmtId="0" fontId="33" fillId="2" borderId="0" xfId="0" applyFont="1" applyFill="1" applyAlignment="1">
      <alignment horizontal="right" vertical="center"/>
    </xf>
    <xf numFmtId="0" fontId="35" fillId="2" borderId="0" xfId="0" applyFont="1" applyFill="1" applyAlignment="1">
      <alignment horizontal="right" vertical="center"/>
    </xf>
    <xf numFmtId="49" fontId="136" fillId="28" borderId="112" xfId="0" applyNumberFormat="1" applyFont="1" applyFill="1" applyBorder="1" applyAlignment="1">
      <alignment horizontal="center" vertical="center"/>
    </xf>
    <xf numFmtId="0" fontId="113" fillId="19" borderId="14" xfId="0" applyFont="1" applyFill="1" applyBorder="1" applyAlignment="1">
      <alignment horizontal="left"/>
    </xf>
  </cellXfs>
  <cellStyles count="2">
    <cellStyle name="Hyperlink" xfId="1" builtinId="8"/>
    <cellStyle name="Normal" xfId="0" builtinId="0"/>
  </cellStyles>
  <dxfs count="20">
    <dxf>
      <font>
        <b/>
        <i val="0"/>
        <condense val="0"/>
        <extend val="0"/>
        <color indexed="9"/>
      </font>
      <fill>
        <patternFill>
          <bgColor indexed="23"/>
        </patternFill>
      </fill>
    </dxf>
    <dxf>
      <font>
        <b val="0"/>
        <i val="0"/>
        <condense val="0"/>
        <extend val="0"/>
        <color indexed="10"/>
      </font>
      <fill>
        <patternFill>
          <bgColor indexed="42"/>
        </patternFill>
      </fill>
    </dxf>
    <dxf>
      <font>
        <b val="0"/>
        <i val="0"/>
        <condense val="0"/>
        <extend val="0"/>
        <color indexed="10"/>
      </font>
      <fill>
        <patternFill>
          <bgColor theme="6" tint="0.79998168889431442"/>
        </patternFill>
      </fill>
    </dxf>
    <dxf>
      <font>
        <b val="0"/>
        <i val="0"/>
        <condense val="0"/>
        <extend val="0"/>
        <color indexed="10"/>
      </font>
      <fill>
        <patternFill>
          <bgColor indexed="13"/>
        </patternFill>
      </fill>
    </dxf>
    <dxf>
      <fill>
        <patternFill>
          <bgColor theme="0" tint="-4.9989318521683403E-2"/>
        </patternFill>
      </fill>
    </dxf>
    <dxf>
      <font>
        <b/>
        <i val="0"/>
        <color indexed="10"/>
      </font>
      <fill>
        <patternFill>
          <bgColor rgb="FFFFFF99"/>
        </patternFill>
      </fill>
    </dxf>
    <dxf>
      <font>
        <b val="0"/>
        <i val="0"/>
        <condense val="0"/>
        <extend val="0"/>
        <color indexed="10"/>
      </font>
      <fill>
        <patternFill>
          <bgColor rgb="FFFFFF99"/>
        </patternFill>
      </fill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/>
        <i val="0"/>
        <color indexed="10"/>
      </font>
      <fill>
        <patternFill>
          <bgColor rgb="FFFFFF99"/>
        </patternFill>
      </fill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ill>
        <patternFill>
          <bgColor theme="0" tint="-4.9989318521683403E-2"/>
        </patternFill>
      </fill>
    </dxf>
    <dxf>
      <font>
        <b val="0"/>
        <i val="0"/>
        <condense val="0"/>
        <extend val="0"/>
        <color indexed="10"/>
      </font>
      <fill>
        <patternFill>
          <bgColor indexed="42"/>
        </patternFill>
      </fill>
    </dxf>
    <dxf>
      <font>
        <b/>
        <i val="0"/>
        <color indexed="10"/>
      </font>
      <fill>
        <patternFill>
          <bgColor rgb="FFFFFF99"/>
        </patternFill>
      </fill>
    </dxf>
    <dxf>
      <font>
        <b/>
        <i val="0"/>
        <color indexed="10"/>
      </font>
      <fill>
        <patternFill patternType="solid">
          <bgColor theme="9" tint="0.79998168889431442"/>
        </patternFill>
      </fill>
    </dxf>
    <dxf>
      <font>
        <b val="0"/>
        <i val="0"/>
        <condense val="0"/>
        <extend val="0"/>
        <color indexed="10"/>
      </font>
      <fill>
        <patternFill>
          <bgColor indexed="9"/>
        </patternFill>
      </fill>
    </dxf>
    <dxf>
      <font>
        <b val="0"/>
        <i val="0"/>
        <condense val="0"/>
        <extend val="0"/>
        <color indexed="10"/>
      </font>
      <fill>
        <patternFill>
          <bgColor indexed="9"/>
        </patternFill>
      </fill>
    </dxf>
    <dxf>
      <font>
        <b val="0"/>
        <i val="0"/>
        <condense val="0"/>
        <extend val="0"/>
        <color indexed="10"/>
      </font>
      <fill>
        <patternFill patternType="solid">
          <bgColor indexed="9"/>
        </patternFill>
      </fill>
    </dxf>
    <dxf>
      <font>
        <b val="0"/>
        <i val="0"/>
        <condense val="0"/>
        <extend val="0"/>
        <color indexed="10"/>
      </font>
      <fill>
        <patternFill>
          <bgColor indexed="9"/>
        </patternFill>
      </fill>
    </dxf>
    <dxf>
      <font>
        <b val="0"/>
        <i val="0"/>
        <condense val="0"/>
        <extend val="0"/>
        <color indexed="10"/>
      </font>
      <fill>
        <patternFill>
          <bgColor indexed="42"/>
        </patternFill>
      </fill>
    </dxf>
    <dxf>
      <font>
        <b/>
        <i val="0"/>
        <condense val="0"/>
        <extend val="0"/>
        <color indexed="9"/>
      </font>
      <fill>
        <patternFill>
          <bgColor indexed="23"/>
        </patternFill>
      </fill>
    </dxf>
    <dxf>
      <font>
        <b val="0"/>
        <i val="0"/>
        <condense val="0"/>
        <extend val="0"/>
        <color indexed="10"/>
      </font>
      <fill>
        <patternFill>
          <bgColor indexed="42"/>
        </patternFill>
      </fill>
    </dxf>
    <dxf>
      <font>
        <b/>
        <i val="0"/>
        <color rgb="FFFF0000"/>
      </font>
    </dxf>
  </dxfs>
  <tableStyles count="0" defaultTableStyle="TableStyleMedium9" defaultPivotStyle="PivotStyleLight16"/>
  <colors>
    <mruColors>
      <color rgb="FFFFFF99"/>
      <color rgb="FF000080"/>
      <color rgb="FFFFFFCC"/>
      <color rgb="FFFFCC00"/>
      <color rgb="FF000081"/>
      <color rgb="FFFFCCCC"/>
      <color rgb="FF000000"/>
      <color rgb="FF996633"/>
      <color rgb="FF6633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bg1">
                    <a:lumMod val="65000"/>
                  </a:schemeClr>
                </a:solidFill>
                <a:effectLst/>
                <a:latin typeface="Segoe UI Black" panose="020B0A02040204020203" pitchFamily="34" charset="0"/>
                <a:ea typeface="Segoe UI Black" panose="020B0A02040204020203" pitchFamily="34" charset="0"/>
                <a:cs typeface="Segoe UI" panose="020B0502040204020203" pitchFamily="34" charset="0"/>
              </a:defRPr>
            </a:pPr>
            <a:r>
              <a:rPr lang="es-ES" sz="1400" b="1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</a:rPr>
              <a:t>Capital</a:t>
            </a:r>
            <a:r>
              <a:rPr lang="es-ES" sz="1400" b="1" baseline="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</a:rPr>
              <a:t> de  Trabajo</a:t>
            </a:r>
            <a:endParaRPr lang="es-ES" sz="1400" b="1">
              <a:solidFill>
                <a:schemeClr val="bg1">
                  <a:lumMod val="65000"/>
                </a:schemeClr>
              </a:solidFill>
              <a:latin typeface="Segoe UI Black" panose="020B0A02040204020203" pitchFamily="34" charset="0"/>
              <a:ea typeface="Segoe UI Black" panose="020B0A02040204020203" pitchFamily="34" charset="0"/>
            </a:endParaRPr>
          </a:p>
        </c:rich>
      </c:tx>
      <c:layout>
        <c:manualLayout>
          <c:xMode val="edge"/>
          <c:yMode val="edge"/>
          <c:x val="0.30856666615101447"/>
          <c:y val="4.362060957267974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bg1">
                  <a:lumMod val="65000"/>
                </a:schemeClr>
              </a:solidFill>
              <a:effectLst/>
              <a:latin typeface="Segoe UI Black" panose="020B0A02040204020203" pitchFamily="34" charset="0"/>
              <a:ea typeface="Segoe UI Black" panose="020B0A02040204020203" pitchFamily="34" charset="0"/>
              <a:cs typeface="Segoe UI" panose="020B0502040204020203" pitchFamily="34" charset="0"/>
            </a:defRPr>
          </a:pPr>
          <a:endParaRPr lang="en-US"/>
        </a:p>
      </c:txPr>
    </c:title>
    <c:autoTitleDeleted val="0"/>
    <c:view3D>
      <c:rotX val="15"/>
      <c:rotY val="2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1918039656807605"/>
          <c:y val="0.17757667277891637"/>
          <c:w val="0.82081233184409941"/>
          <c:h val="0.65506430334055965"/>
        </c:manualLayout>
      </c:layout>
      <c:bar3DChart>
        <c:barDir val="col"/>
        <c:grouping val="clustered"/>
        <c:varyColors val="1"/>
        <c:ser>
          <c:idx val="0"/>
          <c:order val="0"/>
          <c:tx>
            <c:strRef>
              <c:f>'Resumen Ratios'!$E$34:$G$34</c:f>
              <c:strCache>
                <c:ptCount val="3"/>
                <c:pt idx="0">
                  <c:v>CAPITAL DE TRABAJO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gradFill>
                <a:gsLst>
                  <a:gs pos="0">
                    <a:schemeClr val="accent1"/>
                  </a:gs>
                  <a:gs pos="100000">
                    <a:schemeClr val="accent1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6DE6-4FF6-83D2-C8A86F821580}"/>
              </c:ext>
            </c:extLst>
          </c:dPt>
          <c:dPt>
            <c:idx val="1"/>
            <c:invertIfNegative val="0"/>
            <c:bubble3D val="0"/>
            <c:spPr>
              <a:gradFill>
                <a:gsLst>
                  <a:gs pos="0">
                    <a:schemeClr val="accent2"/>
                  </a:gs>
                  <a:gs pos="100000">
                    <a:schemeClr val="accent2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6DE6-4FF6-83D2-C8A86F821580}"/>
              </c:ext>
            </c:extLst>
          </c:dPt>
          <c:dPt>
            <c:idx val="2"/>
            <c:invertIfNegative val="0"/>
            <c:bubble3D val="0"/>
            <c:spPr>
              <a:gradFill>
                <a:gsLst>
                  <a:gs pos="0">
                    <a:schemeClr val="accent3"/>
                  </a:gs>
                  <a:gs pos="100000">
                    <a:schemeClr val="accent3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6DE6-4FF6-83D2-C8A86F821580}"/>
              </c:ext>
            </c:extLst>
          </c:dPt>
          <c:dPt>
            <c:idx val="3"/>
            <c:invertIfNegative val="0"/>
            <c:bubble3D val="0"/>
            <c:spPr>
              <a:gradFill>
                <a:gsLst>
                  <a:gs pos="0">
                    <a:schemeClr val="accent4"/>
                  </a:gs>
                  <a:gs pos="100000">
                    <a:schemeClr val="accent4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6DE6-4FF6-83D2-C8A86F821580}"/>
              </c:ext>
            </c:extLst>
          </c:dPt>
          <c:dPt>
            <c:idx val="4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6DE6-4FF6-83D2-C8A86F82158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Segoe UI" panose="020B0502040204020203" pitchFamily="34" charset="0"/>
                    <a:ea typeface="+mn-ea"/>
                    <a:cs typeface="Segoe UI" panose="020B0502040204020203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'Resumen Ratios'!$I$41:$M$41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Ratios'!$I$36:$M$36</c:f>
              <c:numCache>
                <c:formatCode>#,##0</c:formatCode>
                <c:ptCount val="5"/>
                <c:pt idx="0">
                  <c:v>-2486530.540000001</c:v>
                </c:pt>
                <c:pt idx="1">
                  <c:v>-7762673.379999999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25-4145-A2B9-728047A6AB0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1"/>
        <c:shape val="box"/>
        <c:axId val="1790952208"/>
        <c:axId val="1790962000"/>
        <c:axId val="0"/>
      </c:bar3DChart>
      <c:catAx>
        <c:axId val="1790952208"/>
        <c:scaling>
          <c:orientation val="minMax"/>
        </c:scaling>
        <c:delete val="0"/>
        <c:axPos val="b"/>
        <c:numFmt formatCode="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chemeClr val="bg1">
                    <a:lumMod val="50000"/>
                  </a:schemeClr>
                </a:solidFill>
                <a:effectLst/>
                <a:latin typeface="Segoe UI Black" panose="020B0A02040204020203" pitchFamily="34" charset="0"/>
                <a:ea typeface="Segoe UI Black" panose="020B0A02040204020203" pitchFamily="34" charset="0"/>
                <a:cs typeface="Segoe UI" panose="020B0502040204020203" pitchFamily="34" charset="0"/>
              </a:defRPr>
            </a:pPr>
            <a:endParaRPr lang="en-US"/>
          </a:p>
        </c:txPr>
        <c:crossAx val="1790962000"/>
        <c:crosses val="autoZero"/>
        <c:auto val="1"/>
        <c:lblAlgn val="ctr"/>
        <c:lblOffset val="100"/>
        <c:noMultiLvlLbl val="0"/>
      </c:catAx>
      <c:valAx>
        <c:axId val="1790962000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one"/>
        <c:crossAx val="1790952208"/>
        <c:crosses val="autoZero"/>
        <c:crossBetween val="between"/>
        <c:dispUnits>
          <c:builtInUnit val="thousand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Segoe UI" panose="020B0502040204020203" pitchFamily="34" charset="0"/>
                    <a:ea typeface="+mn-ea"/>
                    <a:cs typeface="Segoe UI" panose="020B0502040204020203" pitchFamily="34" charset="0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latin typeface="Segoe UI" panose="020B0502040204020203" pitchFamily="34" charset="0"/>
          <a:cs typeface="Segoe UI" panose="020B0502040204020203" pitchFamily="34" charset="0"/>
        </a:defRPr>
      </a:pPr>
      <a:endParaRPr lang="en-US"/>
    </a:p>
  </c:txPr>
  <c:printSettings>
    <c:headerFooter alignWithMargins="0"/>
    <c:pageMargins b="1" l="0.75000000000000377" r="0.75000000000000377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  <a:cs typeface="+mn-cs"/>
              </a:defRPr>
            </a:pPr>
            <a:r>
              <a:rPr lang="es-ES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</a:rPr>
              <a:t>LIQUIDEZ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bg1">
                  <a:lumMod val="65000"/>
                </a:schemeClr>
              </a:solidFill>
              <a:latin typeface="Segoe UI Black" panose="020B0A02040204020203" pitchFamily="34" charset="0"/>
              <a:ea typeface="Segoe UI Black" panose="020B0A02040204020203" pitchFamily="34" charset="0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12329587556531"/>
          <c:y val="0.13991158999861861"/>
          <c:w val="0.86728321526231"/>
          <c:h val="0.68804868689659493"/>
        </c:manualLayout>
      </c:layout>
      <c:bar3DChart>
        <c:barDir val="col"/>
        <c:grouping val="clustered"/>
        <c:varyColors val="0"/>
        <c:ser>
          <c:idx val="1"/>
          <c:order val="0"/>
          <c:tx>
            <c:strRef>
              <c:f>'Resumen Ratios'!$E$15:$G$15</c:f>
              <c:strCache>
                <c:ptCount val="3"/>
                <c:pt idx="0">
                  <c:v>Solvencia o Liquidez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tint val="50000"/>
                    <a:satMod val="300000"/>
                  </a:schemeClr>
                </a:gs>
                <a:gs pos="35000">
                  <a:schemeClr val="accent2">
                    <a:tint val="37000"/>
                    <a:satMod val="300000"/>
                  </a:schemeClr>
                </a:gs>
                <a:gs pos="100000">
                  <a:schemeClr val="accent2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  <a:sp3d contourW="9525">
              <a:contourClr>
                <a:schemeClr val="accent2">
                  <a:shade val="95000"/>
                </a:schemeClr>
              </a:contourClr>
            </a:sp3d>
          </c:spPr>
          <c:invertIfNegative val="0"/>
          <c:cat>
            <c:numRef>
              <c:f>'Resumen Ratios'!$I$41:$M$41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Ratios'!$I$15:$M$15</c:f>
              <c:numCache>
                <c:formatCode>#,##0.00</c:formatCode>
                <c:ptCount val="5"/>
                <c:pt idx="0">
                  <c:v>0.86091634224932623</c:v>
                </c:pt>
                <c:pt idx="1">
                  <c:v>0.57688774680656185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CD-4DDC-932E-1FB6DD128A58}"/>
            </c:ext>
          </c:extLst>
        </c:ser>
        <c:ser>
          <c:idx val="0"/>
          <c:order val="1"/>
          <c:tx>
            <c:strRef>
              <c:f>'Resumen Ratios'!$E$16:$G$16</c:f>
              <c:strCache>
                <c:ptCount val="3"/>
                <c:pt idx="0">
                  <c:v>Tesorería (Prueba Acida)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50000"/>
                    <a:satMod val="300000"/>
                  </a:schemeClr>
                </a:gs>
                <a:gs pos="35000">
                  <a:schemeClr val="accent1">
                    <a:tint val="37000"/>
                    <a:satMod val="300000"/>
                  </a:schemeClr>
                </a:gs>
                <a:gs pos="100000">
                  <a:schemeClr val="accent1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  <a:sp3d contourW="9525">
              <a:contourClr>
                <a:schemeClr val="accent1">
                  <a:shade val="95000"/>
                </a:schemeClr>
              </a:contourClr>
            </a:sp3d>
          </c:spPr>
          <c:invertIfNegative val="0"/>
          <c:cat>
            <c:numRef>
              <c:f>'Resumen Ratios'!$I$41:$M$41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Ratios'!$I$16:$M$16</c:f>
              <c:numCache>
                <c:formatCode>#,##0.00</c:formatCode>
                <c:ptCount val="5"/>
                <c:pt idx="0">
                  <c:v>0.86091634224932623</c:v>
                </c:pt>
                <c:pt idx="1">
                  <c:v>0.57688774680656185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2CD-4DDC-932E-1FB6DD128A58}"/>
            </c:ext>
          </c:extLst>
        </c:ser>
        <c:ser>
          <c:idx val="2"/>
          <c:order val="2"/>
          <c:tx>
            <c:strRef>
              <c:f>'Resumen Ratios'!$E$17:$G$17</c:f>
              <c:strCache>
                <c:ptCount val="3"/>
                <c:pt idx="0">
                  <c:v>Disponibilidad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50000"/>
                    <a:satMod val="300000"/>
                  </a:schemeClr>
                </a:gs>
                <a:gs pos="35000">
                  <a:schemeClr val="accent3">
                    <a:tint val="37000"/>
                    <a:satMod val="300000"/>
                  </a:schemeClr>
                </a:gs>
                <a:gs pos="100000">
                  <a:schemeClr val="accent3">
                    <a:tint val="15000"/>
                    <a:satMod val="350000"/>
                  </a:schemeClr>
                </a:gs>
              </a:gsLst>
              <a:lin ang="16200000" scaled="1"/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>
              <a:outerShdw blurRad="40000" dist="20000" dir="5400000" rotWithShape="0">
                <a:srgbClr val="000000">
                  <a:alpha val="38000"/>
                </a:srgbClr>
              </a:outerShdw>
            </a:effectLst>
            <a:sp3d contourW="9525">
              <a:contourClr>
                <a:schemeClr val="accent3">
                  <a:shade val="95000"/>
                </a:schemeClr>
              </a:contourClr>
            </a:sp3d>
          </c:spPr>
          <c:invertIfNegative val="0"/>
          <c:cat>
            <c:numRef>
              <c:f>'Resumen Ratios'!$I$41:$M$41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Ratios'!$I$17:$M$17</c:f>
              <c:numCache>
                <c:formatCode>#,##0.00</c:formatCode>
                <c:ptCount val="5"/>
                <c:pt idx="0">
                  <c:v>0.19814943649296685</c:v>
                </c:pt>
                <c:pt idx="1">
                  <c:v>0.24779643754253172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638-42F1-8CDC-B99C4D8BB5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790959824"/>
        <c:axId val="1790952752"/>
        <c:axId val="0"/>
      </c:bar3DChart>
      <c:catAx>
        <c:axId val="1790959824"/>
        <c:scaling>
          <c:orientation val="minMax"/>
        </c:scaling>
        <c:delete val="0"/>
        <c:axPos val="b"/>
        <c:numFmt formatCode="@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0952752"/>
        <c:crosses val="autoZero"/>
        <c:auto val="1"/>
        <c:lblAlgn val="ctr"/>
        <c:lblOffset val="100"/>
        <c:noMultiLvlLbl val="0"/>
      </c:catAx>
      <c:valAx>
        <c:axId val="1790952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_ ;[Red]\-#,##0.0\ 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09598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 alignWithMargins="0"/>
    <c:pageMargins b="1" l="0.75000000000000466" r="0.75000000000000466" t="1" header="0" footer="0"/>
    <c:pageSetup paperSize="9" orientation="landscape" horizontalDpi="-1" verticalDpi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</a:defRPr>
            </a:pPr>
            <a:r>
              <a:rPr lang="es-ES" sz="1800" b="1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</a:rPr>
              <a:t>BALANCE </a:t>
            </a:r>
            <a:r>
              <a:rPr lang="es-ES" sz="1800" b="1" i="1" baseline="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</a:rPr>
              <a:t>en miles</a:t>
            </a:r>
          </a:p>
        </c:rich>
      </c:tx>
      <c:layout>
        <c:manualLayout>
          <c:xMode val="edge"/>
          <c:yMode val="edge"/>
          <c:x val="0.25854340752048854"/>
          <c:y val="1.3580261823100341E-2"/>
        </c:manualLayout>
      </c:layout>
      <c:overlay val="0"/>
      <c:spPr>
        <a:noFill/>
        <a:ln w="25400">
          <a:noFill/>
        </a:ln>
      </c:spPr>
    </c:title>
    <c:autoTitleDeleted val="0"/>
    <c:view3D>
      <c:rotX val="15"/>
      <c:rotY val="20"/>
      <c:rAngAx val="0"/>
    </c:view3D>
    <c:floor>
      <c:thickness val="0"/>
    </c:floor>
    <c:sideWall>
      <c:thickness val="0"/>
      <c:spPr>
        <a:noFill/>
        <a:ln w="25400">
          <a:noFill/>
        </a:ln>
      </c:spPr>
    </c:sideWall>
    <c:backWall>
      <c:thickness val="0"/>
      <c:spPr>
        <a:noFill/>
        <a:ln w="25400">
          <a:noFill/>
        </a:ln>
      </c:spPr>
    </c:backWall>
    <c:plotArea>
      <c:layout>
        <c:manualLayout>
          <c:layoutTarget val="inner"/>
          <c:xMode val="edge"/>
          <c:yMode val="edge"/>
          <c:x val="5.3754218222722173E-2"/>
          <c:y val="9.4342329949720166E-2"/>
          <c:w val="0.9183077670290033"/>
          <c:h val="0.73229028317996392"/>
        </c:manualLayout>
      </c:layout>
      <c:bar3DChart>
        <c:barDir val="col"/>
        <c:grouping val="stacked"/>
        <c:varyColors val="0"/>
        <c:ser>
          <c:idx val="3"/>
          <c:order val="0"/>
          <c:tx>
            <c:strRef>
              <c:f>Hoja1!$B$8</c:f>
              <c:strCache>
                <c:ptCount val="1"/>
                <c:pt idx="0">
                  <c:v>Fijo</c:v>
                </c:pt>
              </c:strCache>
            </c:strRef>
          </c:tx>
          <c:spPr>
            <a:solidFill>
              <a:srgbClr val="C0C0C0"/>
            </a:solidFill>
            <a:ln w="38100">
              <a:noFill/>
              <a:prstDash val="solid"/>
            </a:ln>
          </c:spPr>
          <c:invertIfNegative val="0"/>
          <c:dLbls>
            <c:spPr>
              <a:noFill/>
              <a:ln w="25400">
                <a:solidFill>
                  <a:schemeClr val="bg1">
                    <a:lumMod val="75000"/>
                  </a:schemeClr>
                </a:solidFill>
              </a:ln>
            </c:spPr>
            <c:txPr>
              <a:bodyPr/>
              <a:lstStyle/>
              <a:p>
                <a:pPr>
                  <a:defRPr sz="1000" b="1" baseline="0">
                    <a:solidFill>
                      <a:sysClr val="windowText" lastClr="000000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Hoja1!$C$6:$E$6</c:f>
              <c:strCache>
                <c:ptCount val="3"/>
                <c:pt idx="0">
                  <c:v>Activo</c:v>
                </c:pt>
                <c:pt idx="1">
                  <c:v>F.Maniobra</c:v>
                </c:pt>
                <c:pt idx="2">
                  <c:v>PN y Pasivo</c:v>
                </c:pt>
              </c:strCache>
            </c:strRef>
          </c:cat>
          <c:val>
            <c:numRef>
              <c:f>Hoja1!$C$8:$E$8</c:f>
              <c:numCache>
                <c:formatCode>#,##0</c:formatCode>
                <c:ptCount val="3"/>
                <c:pt idx="0">
                  <c:v>42283.292999999998</c:v>
                </c:pt>
                <c:pt idx="2">
                  <c:v>39796.762310000006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143-49BC-A604-FE617A5F744A}"/>
            </c:ext>
          </c:extLst>
        </c:ser>
        <c:ser>
          <c:idx val="1"/>
          <c:order val="1"/>
          <c:tx>
            <c:strRef>
              <c:f>Hoja1!$B$7</c:f>
              <c:strCache>
                <c:ptCount val="1"/>
                <c:pt idx="0">
                  <c:v>Circulante</c:v>
                </c:pt>
              </c:strCache>
            </c:strRef>
          </c:tx>
          <c:spPr>
            <a:solidFill>
              <a:srgbClr val="99CC00"/>
            </a:solidFill>
            <a:ln w="38100">
              <a:noFill/>
              <a:prstDash val="solid"/>
            </a:ln>
          </c:spPr>
          <c:invertIfNegative val="0"/>
          <c:dPt>
            <c:idx val="1"/>
            <c:invertIfNegative val="0"/>
            <c:bubble3D val="0"/>
            <c:spPr>
              <a:noFill/>
              <a:ln w="25400">
                <a:noFill/>
              </a:ln>
            </c:spPr>
            <c:extLst>
              <c:ext xmlns:c16="http://schemas.microsoft.com/office/drawing/2014/chart" uri="{C3380CC4-5D6E-409C-BE32-E72D297353CC}">
                <c16:uniqueId val="{00000001-F143-49BC-A604-FE617A5F744A}"/>
              </c:ext>
            </c:extLst>
          </c:dPt>
          <c:dLbls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143-49BC-A604-FE617A5F744A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>
                    <a:solidFill>
                      <a:sysClr val="windowText" lastClr="000000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Hoja1!$C$6:$E$6</c:f>
              <c:strCache>
                <c:ptCount val="3"/>
                <c:pt idx="0">
                  <c:v>Activo</c:v>
                </c:pt>
                <c:pt idx="1">
                  <c:v>F.Maniobra</c:v>
                </c:pt>
                <c:pt idx="2">
                  <c:v>PN y Pasivo</c:v>
                </c:pt>
              </c:strCache>
            </c:strRef>
          </c:cat>
          <c:val>
            <c:numRef>
              <c:f>Hoja1!$C$7:$E$7</c:f>
              <c:numCache>
                <c:formatCode>#,##0</c:formatCode>
                <c:ptCount val="3"/>
                <c:pt idx="0">
                  <c:v>15391.418459999999</c:v>
                </c:pt>
                <c:pt idx="1">
                  <c:v>17877.949000000001</c:v>
                </c:pt>
                <c:pt idx="2">
                  <c:v>17877.949000000001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143-49BC-A604-FE617A5F744A}"/>
            </c:ext>
          </c:extLst>
        </c:ser>
        <c:ser>
          <c:idx val="2"/>
          <c:order val="2"/>
          <c:tx>
            <c:strRef>
              <c:f>Hoja1!$B$9</c:f>
              <c:strCache>
                <c:ptCount val="1"/>
                <c:pt idx="0">
                  <c:v>Fondo Maniobra</c:v>
                </c:pt>
              </c:strCache>
            </c:strRef>
          </c:tx>
          <c:spPr>
            <a:solidFill>
              <a:srgbClr val="FF0000"/>
            </a:solidFill>
            <a:ln w="38100">
              <a:noFill/>
              <a:prstDash val="solid"/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>
                    <a:solidFill>
                      <a:sysClr val="windowText" lastClr="000000"/>
                    </a:solidFill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Hoja1!$C$6:$E$6</c:f>
              <c:strCache>
                <c:ptCount val="3"/>
                <c:pt idx="0">
                  <c:v>Activo</c:v>
                </c:pt>
                <c:pt idx="1">
                  <c:v>F.Maniobra</c:v>
                </c:pt>
                <c:pt idx="2">
                  <c:v>PN y Pasivo</c:v>
                </c:pt>
              </c:strCache>
            </c:strRef>
          </c:cat>
          <c:val>
            <c:numRef>
              <c:f>Hoja1!$C$9:$E$9</c:f>
              <c:numCache>
                <c:formatCode>#,##0</c:formatCode>
                <c:ptCount val="3"/>
                <c:pt idx="1">
                  <c:v>-2486.5305400000016</c:v>
                </c:pt>
              </c:numCache>
            </c:numRef>
          </c:val>
          <c:extLst xmlns:c15="http://schemas.microsoft.com/office/drawing/2012/chart">
            <c:ext xmlns:c16="http://schemas.microsoft.com/office/drawing/2014/chart" uri="{C3380CC4-5D6E-409C-BE32-E72D297353CC}">
              <c16:uniqueId val="{00000004-F143-49BC-A604-FE617A5F744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6"/>
        <c:shape val="box"/>
        <c:axId val="1790962544"/>
        <c:axId val="1790960368"/>
        <c:axId val="0"/>
      </c:bar3DChart>
      <c:catAx>
        <c:axId val="17909625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>
            <a:noFill/>
          </a:ln>
        </c:spPr>
        <c:txPr>
          <a:bodyPr rot="0" vert="horz"/>
          <a:lstStyle/>
          <a:p>
            <a:pPr>
              <a:defRPr sz="1200" b="1" i="1" baseline="0">
                <a:solidFill>
                  <a:schemeClr val="tx1">
                    <a:lumMod val="65000"/>
                    <a:lumOff val="35000"/>
                  </a:schemeClr>
                </a:solidFill>
                <a:latin typeface="Segoe UI" panose="020B0502040204020203" pitchFamily="34" charset="0"/>
                <a:ea typeface="Segoe UI Black" panose="020B0A02040204020203" pitchFamily="34" charset="0"/>
                <a:cs typeface="Segoe UI" panose="020B0502040204020203" pitchFamily="34" charset="0"/>
              </a:defRPr>
            </a:pPr>
            <a:endParaRPr lang="en-US"/>
          </a:p>
        </c:txPr>
        <c:crossAx val="1790960368"/>
        <c:crosses val="autoZero"/>
        <c:auto val="1"/>
        <c:lblAlgn val="ctr"/>
        <c:lblOffset val="100"/>
        <c:noMultiLvlLbl val="0"/>
      </c:catAx>
      <c:valAx>
        <c:axId val="1790960368"/>
        <c:scaling>
          <c:orientation val="minMax"/>
        </c:scaling>
        <c:delete val="1"/>
        <c:axPos val="l"/>
        <c:numFmt formatCode="#,##0" sourceLinked="1"/>
        <c:majorTickMark val="out"/>
        <c:minorTickMark val="none"/>
        <c:tickLblPos val="none"/>
        <c:crossAx val="179096254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18858364687172749"/>
          <c:y val="0.94019750260886148"/>
          <c:w val="0.62438472130638845"/>
          <c:h val="5.9802497391139485E-2"/>
        </c:manualLayout>
      </c:layout>
      <c:overlay val="0"/>
      <c:spPr>
        <a:noFill/>
        <a:ln w="3175">
          <a:noFill/>
          <a:prstDash val="solid"/>
        </a:ln>
      </c:spPr>
      <c:txPr>
        <a:bodyPr/>
        <a:lstStyle/>
        <a:p>
          <a:pPr>
            <a:defRPr sz="1000"/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38100">
      <a:noFill/>
    </a:ln>
  </c:spPr>
  <c:txPr>
    <a:bodyPr/>
    <a:lstStyle/>
    <a:p>
      <a:pPr>
        <a:defRPr sz="800" b="0" i="0" u="none" strike="noStrike" baseline="0">
          <a:solidFill>
            <a:schemeClr val="bg1">
              <a:lumMod val="50000"/>
            </a:schemeClr>
          </a:solidFill>
          <a:latin typeface="Segoe UI" panose="020B0502040204020203" pitchFamily="34" charset="0"/>
          <a:ea typeface="Segoe UI" panose="020B0502040204020203" pitchFamily="34" charset="0"/>
          <a:cs typeface="Segoe UI" panose="020B0502040204020203" pitchFamily="34" charset="0"/>
        </a:defRPr>
      </a:pPr>
      <a:endParaRPr lang="en-US"/>
    </a:p>
  </c:txPr>
  <c:printSettings>
    <c:headerFooter alignWithMargins="0"/>
    <c:pageMargins b="1" l="0.75000000000000466" r="0.75000000000000466" t="1" header="0" footer="0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0" baseline="0">
                <a:solidFill>
                  <a:schemeClr val="tx1">
                    <a:lumMod val="50000"/>
                    <a:lumOff val="50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r>
              <a:rPr lang="es-ES" spc="0" baseline="0"/>
              <a:t>ACTIVO</a:t>
            </a:r>
          </a:p>
        </c:rich>
      </c:tx>
      <c:layout>
        <c:manualLayout>
          <c:xMode val="edge"/>
          <c:yMode val="edge"/>
          <c:x val="0.4282684348666943"/>
          <c:y val="2.347417840375591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0" baseline="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ea typeface="+mn-ea"/>
              <a:cs typeface="Segoe UI" panose="020B0502040204020203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988512225445487"/>
          <c:y val="0.14436619718309981"/>
          <c:w val="0.80438313135386352"/>
          <c:h val="0.63732394366197265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'Resumen Balance'!$E$9:$G$9</c:f>
              <c:strCache>
                <c:ptCount val="3"/>
                <c:pt idx="0">
                  <c:v>Activo FIJO</c:v>
                </c:pt>
              </c:strCache>
            </c:strRef>
          </c:tx>
          <c:spPr>
            <a:pattFill prst="narHorz">
              <a:fgClr>
                <a:schemeClr val="accent4"/>
              </a:fgClr>
              <a:bgClr>
                <a:schemeClr val="accent4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4"/>
              </a:innerShdw>
            </a:effectLst>
          </c:spPr>
          <c:invertIfNegative val="0"/>
          <c:cat>
            <c:numRef>
              <c:f>'Resumen Balance'!$I$6:$M$6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Balance'!$I$9:$M$9</c:f>
              <c:numCache>
                <c:formatCode>#,##0</c:formatCode>
                <c:ptCount val="5"/>
                <c:pt idx="0">
                  <c:v>42283293</c:v>
                </c:pt>
                <c:pt idx="1">
                  <c:v>28635198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0E-4718-9801-A60CE5884529}"/>
            </c:ext>
          </c:extLst>
        </c:ser>
        <c:ser>
          <c:idx val="0"/>
          <c:order val="1"/>
          <c:tx>
            <c:strRef>
              <c:f>'Resumen Balance'!$E$12:$G$12</c:f>
              <c:strCache>
                <c:ptCount val="3"/>
                <c:pt idx="0">
                  <c:v>Inventarios o existencias</c:v>
                </c:pt>
              </c:strCache>
            </c:strRef>
          </c:tx>
          <c:spPr>
            <a:pattFill prst="narHorz">
              <a:fgClr>
                <a:schemeClr val="accent2"/>
              </a:fgClr>
              <a:bgClr>
                <a:schemeClr val="accent2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2"/>
              </a:innerShdw>
            </a:effectLst>
          </c:spPr>
          <c:invertIfNegative val="0"/>
          <c:cat>
            <c:numRef>
              <c:f>'Resumen Balance'!$I$6:$M$6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Balance'!$I$12:$M$12</c:f>
              <c:numCache>
                <c:formatCode>#,##0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0E-4718-9801-A60CE5884529}"/>
            </c:ext>
          </c:extLst>
        </c:ser>
        <c:ser>
          <c:idx val="2"/>
          <c:order val="2"/>
          <c:tx>
            <c:strRef>
              <c:f>'Resumen Balance'!$E$14:$G$14</c:f>
              <c:strCache>
                <c:ptCount val="3"/>
                <c:pt idx="0">
                  <c:v>Realizable</c:v>
                </c:pt>
              </c:strCache>
            </c:strRef>
          </c:tx>
          <c:spPr>
            <a:pattFill prst="narHorz">
              <a:fgClr>
                <a:schemeClr val="accent6"/>
              </a:fgClr>
              <a:bgClr>
                <a:schemeClr val="accent6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6"/>
              </a:innerShdw>
            </a:effectLst>
          </c:spPr>
          <c:invertIfNegative val="0"/>
          <c:cat>
            <c:numRef>
              <c:f>'Resumen Balance'!$I$6:$M$6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Balance'!$I$14:$M$14</c:f>
              <c:numCache>
                <c:formatCode>#,##0</c:formatCode>
                <c:ptCount val="5"/>
                <c:pt idx="0">
                  <c:v>11848912.939999999</c:v>
                </c:pt>
                <c:pt idx="1">
                  <c:v>6037708.2599999998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0E-4718-9801-A60CE5884529}"/>
            </c:ext>
          </c:extLst>
        </c:ser>
        <c:ser>
          <c:idx val="3"/>
          <c:order val="3"/>
          <c:tx>
            <c:strRef>
              <c:f>'Resumen Balance'!$E$16:$G$16</c:f>
              <c:strCache>
                <c:ptCount val="3"/>
                <c:pt idx="0">
                  <c:v>Disponible</c:v>
                </c:pt>
              </c:strCache>
            </c:strRef>
          </c:tx>
          <c:spPr>
            <a:pattFill prst="narHorz">
              <a:fgClr>
                <a:schemeClr val="accent2">
                  <a:lumMod val="60000"/>
                </a:schemeClr>
              </a:fgClr>
              <a:bgClr>
                <a:schemeClr val="accent2">
                  <a:lumMod val="60000"/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2">
                  <a:lumMod val="60000"/>
                </a:schemeClr>
              </a:innerShdw>
            </a:effectLst>
          </c:spPr>
          <c:invertIfNegative val="0"/>
          <c:cat>
            <c:numRef>
              <c:f>'Resumen Balance'!$I$6:$M$6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Balance'!$I$16:$M$16</c:f>
              <c:numCache>
                <c:formatCode>#,##0</c:formatCode>
                <c:ptCount val="5"/>
                <c:pt idx="0">
                  <c:v>3542505.52</c:v>
                </c:pt>
                <c:pt idx="1">
                  <c:v>4546223.3600000003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10E-4718-9801-A60CE58845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790960912"/>
        <c:axId val="1790961456"/>
      </c:barChart>
      <c:catAx>
        <c:axId val="1790960912"/>
        <c:scaling>
          <c:orientation val="minMax"/>
        </c:scaling>
        <c:delete val="0"/>
        <c:axPos val="b"/>
        <c:numFmt formatCode="@" sourceLinked="1"/>
        <c:majorTickMark val="none"/>
        <c:minorTickMark val="none"/>
        <c:tickLblPos val="low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790961456"/>
        <c:crosses val="autoZero"/>
        <c:auto val="1"/>
        <c:lblAlgn val="ctr"/>
        <c:lblOffset val="100"/>
        <c:noMultiLvlLbl val="0"/>
      </c:catAx>
      <c:valAx>
        <c:axId val="1790961456"/>
        <c:scaling>
          <c:orientation val="minMax"/>
        </c:scaling>
        <c:delete val="0"/>
        <c:axPos val="l"/>
        <c:majorGridlines>
          <c:spPr>
            <a:ln>
              <a:solidFill>
                <a:schemeClr val="tx1">
                  <a:lumMod val="15000"/>
                  <a:lumOff val="85000"/>
                </a:schemeClr>
              </a:solidFill>
            </a:ln>
            <a:effectLst/>
          </c:spPr>
        </c:majorGridlines>
        <c:numFmt formatCode="#,##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790960912"/>
        <c:crosses val="autoZero"/>
        <c:crossBetween val="between"/>
        <c:dispUnits>
          <c:builtInUnit val="thousand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Segoe UI" panose="020B0502040204020203" pitchFamily="34" charset="0"/>
                    <a:ea typeface="+mn-ea"/>
                    <a:cs typeface="Segoe UI" panose="020B0502040204020203" pitchFamily="34" charset="0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16053759789460278"/>
          <c:y val="0.89645558389708258"/>
          <c:w val="0.68431563979030918"/>
          <c:h val="8.380392591771100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Segoe UI" panose="020B0502040204020203" pitchFamily="34" charset="0"/>
              <a:ea typeface="+mn-ea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Segoe UI" panose="020B0502040204020203" pitchFamily="34" charset="0"/>
          <a:cs typeface="Segoe UI" panose="020B0502040204020203" pitchFamily="34" charset="0"/>
        </a:defRPr>
      </a:pPr>
      <a:endParaRPr lang="en-US"/>
    </a:p>
  </c:txPr>
  <c:printSettings>
    <c:headerFooter alignWithMargins="0"/>
    <c:pageMargins b="1" l="0.75000000000000377" r="0.75000000000000377" t="1" header="0" footer="0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0" baseline="0">
                <a:solidFill>
                  <a:schemeClr val="tx1">
                    <a:lumMod val="50000"/>
                    <a:lumOff val="50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r>
              <a:rPr lang="es-ES" sz="1600" spc="0" baseline="0"/>
              <a:t>PATRIMONIO NETO y PASIVO</a:t>
            </a:r>
          </a:p>
        </c:rich>
      </c:tx>
      <c:layout>
        <c:manualLayout>
          <c:xMode val="edge"/>
          <c:yMode val="edge"/>
          <c:x val="0.19917864476386038"/>
          <c:y val="3.76284458222538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0" baseline="0">
              <a:solidFill>
                <a:schemeClr val="tx1">
                  <a:lumMod val="50000"/>
                  <a:lumOff val="50000"/>
                </a:schemeClr>
              </a:solidFill>
              <a:latin typeface="Segoe UI" panose="020B0502040204020203" pitchFamily="34" charset="0"/>
              <a:ea typeface="+mn-ea"/>
              <a:cs typeface="Segoe UI" panose="020B0502040204020203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709977234278075"/>
          <c:y val="0.1676176222991301"/>
          <c:w val="0.83546523528060324"/>
          <c:h val="0.60547590095808634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'Resumen Balance'!$E$22:$G$22</c:f>
              <c:strCache>
                <c:ptCount val="3"/>
                <c:pt idx="0">
                  <c:v>PATRIMONIO NETO</c:v>
                </c:pt>
              </c:strCache>
            </c:strRef>
          </c:tx>
          <c:spPr>
            <a:pattFill prst="narHorz">
              <a:fgClr>
                <a:schemeClr val="accent4"/>
              </a:fgClr>
              <a:bgClr>
                <a:schemeClr val="accent4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4"/>
              </a:innerShdw>
            </a:effectLst>
          </c:spPr>
          <c:invertIfNegative val="0"/>
          <c:cat>
            <c:numRef>
              <c:f>'Resumen Balance'!$I$6:$M$6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Balance'!$I$22:$M$22</c:f>
              <c:numCache>
                <c:formatCode>#,##0</c:formatCode>
                <c:ptCount val="5"/>
                <c:pt idx="0">
                  <c:v>24508343.309999999</c:v>
                </c:pt>
                <c:pt idx="1">
                  <c:v>12337277.890000001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89-43EA-9465-EC039DD344E7}"/>
            </c:ext>
          </c:extLst>
        </c:ser>
        <c:ser>
          <c:idx val="0"/>
          <c:order val="1"/>
          <c:tx>
            <c:strRef>
              <c:f>'Resumen Balance'!$E$26:$G$26</c:f>
              <c:strCache>
                <c:ptCount val="3"/>
                <c:pt idx="0">
                  <c:v>Pasivo LARGO PLAZO</c:v>
                </c:pt>
              </c:strCache>
            </c:strRef>
          </c:tx>
          <c:spPr>
            <a:pattFill prst="narHorz">
              <a:fgClr>
                <a:schemeClr val="accent2"/>
              </a:fgClr>
              <a:bgClr>
                <a:schemeClr val="accent2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2"/>
              </a:innerShdw>
            </a:effectLst>
          </c:spPr>
          <c:invertIfNegative val="0"/>
          <c:cat>
            <c:numRef>
              <c:f>'Resumen Balance'!$I$6:$M$6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Balance'!$I$26:$M$26</c:f>
              <c:numCache>
                <c:formatCode>#,##0</c:formatCode>
                <c:ptCount val="5"/>
                <c:pt idx="0">
                  <c:v>15288419</c:v>
                </c:pt>
                <c:pt idx="1">
                  <c:v>8535248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89-43EA-9465-EC039DD344E7}"/>
            </c:ext>
          </c:extLst>
        </c:ser>
        <c:ser>
          <c:idx val="2"/>
          <c:order val="2"/>
          <c:tx>
            <c:strRef>
              <c:f>'Resumen Balance'!$E$28:$G$28</c:f>
              <c:strCache>
                <c:ptCount val="3"/>
                <c:pt idx="0">
                  <c:v>Pasivo CORTO PLAZO</c:v>
                </c:pt>
              </c:strCache>
            </c:strRef>
          </c:tx>
          <c:spPr>
            <a:pattFill prst="narHorz">
              <a:fgClr>
                <a:schemeClr val="accent6"/>
              </a:fgClr>
              <a:bgClr>
                <a:schemeClr val="accent6">
                  <a:lumMod val="20000"/>
                  <a:lumOff val="80000"/>
                </a:schemeClr>
              </a:bgClr>
            </a:pattFill>
            <a:ln>
              <a:noFill/>
            </a:ln>
            <a:effectLst>
              <a:innerShdw blurRad="114300">
                <a:schemeClr val="accent6"/>
              </a:innerShdw>
            </a:effectLst>
          </c:spPr>
          <c:invertIfNegative val="0"/>
          <c:cat>
            <c:numRef>
              <c:f>'Resumen Balance'!$I$6:$M$6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Balance'!$I$28:$M$28</c:f>
              <c:numCache>
                <c:formatCode>#,##0</c:formatCode>
                <c:ptCount val="5"/>
                <c:pt idx="0">
                  <c:v>17877949</c:v>
                </c:pt>
                <c:pt idx="1">
                  <c:v>18346605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089-43EA-9465-EC039DD344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790951120"/>
        <c:axId val="1790954928"/>
      </c:barChart>
      <c:catAx>
        <c:axId val="1790951120"/>
        <c:scaling>
          <c:orientation val="minMax"/>
        </c:scaling>
        <c:delete val="0"/>
        <c:axPos val="b"/>
        <c:numFmt formatCode="@" sourceLinked="1"/>
        <c:majorTickMark val="none"/>
        <c:minorTickMark val="none"/>
        <c:tickLblPos val="low"/>
        <c:spPr>
          <a:noFill/>
          <a:ln w="19050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7909549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790954928"/>
        <c:scaling>
          <c:orientation val="minMax"/>
        </c:scaling>
        <c:delete val="0"/>
        <c:axPos val="l"/>
        <c:majorGridlines>
          <c:spPr>
            <a:ln>
              <a:solidFill>
                <a:schemeClr val="tx1">
                  <a:lumMod val="15000"/>
                  <a:lumOff val="85000"/>
                </a:schemeClr>
              </a:solidFill>
            </a:ln>
            <a:effectLst/>
          </c:spPr>
        </c:majorGridlines>
        <c:numFmt formatCode="#,##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790951120"/>
        <c:crosses val="autoZero"/>
        <c:crossBetween val="between"/>
        <c:dispUnits>
          <c:builtInUnit val="thousand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Segoe UI" panose="020B0502040204020203" pitchFamily="34" charset="0"/>
                    <a:ea typeface="+mn-ea"/>
                    <a:cs typeface="Segoe UI" panose="020B0502040204020203" pitchFamily="34" charset="0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5.7957559681697628E-2"/>
          <c:y val="0.8992290249433107"/>
          <c:w val="0.9"/>
          <c:h val="8.09534522470406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Segoe UI" panose="020B0502040204020203" pitchFamily="34" charset="0"/>
              <a:ea typeface="+mn-ea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Segoe UI" panose="020B0502040204020203" pitchFamily="34" charset="0"/>
          <a:cs typeface="Segoe UI" panose="020B0502040204020203" pitchFamily="34" charset="0"/>
        </a:defRPr>
      </a:pPr>
      <a:endParaRPr lang="en-US"/>
    </a:p>
  </c:txPr>
  <c:printSettings>
    <c:headerFooter alignWithMargins="0"/>
    <c:pageMargins b="1" l="0.75000000000000377" r="0.75000000000000377" t="1" header="0" footer="0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ACTIVO</a:t>
            </a:r>
          </a:p>
        </c:rich>
      </c:tx>
      <c:layout>
        <c:manualLayout>
          <c:xMode val="edge"/>
          <c:yMode val="edge"/>
          <c:x val="0.4282684348666943"/>
          <c:y val="2.347417840375591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2988512225445487"/>
          <c:y val="0.14436619718309981"/>
          <c:w val="0.80438313135386352"/>
          <c:h val="0.63732394366197265"/>
        </c:manualLayout>
      </c:layout>
      <c:bar3DChart>
        <c:barDir val="col"/>
        <c:grouping val="stacked"/>
        <c:varyColors val="0"/>
        <c:ser>
          <c:idx val="1"/>
          <c:order val="0"/>
          <c:tx>
            <c:strRef>
              <c:f>'Resumen Balance'!$E$9:$G$9</c:f>
              <c:strCache>
                <c:ptCount val="3"/>
                <c:pt idx="0">
                  <c:v>Activo FIJO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numRef>
              <c:f>'Resumen Balance'!$I$6:$M$6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Balance'!$I$9:$M$9</c:f>
              <c:numCache>
                <c:formatCode>#,##0</c:formatCode>
                <c:ptCount val="5"/>
                <c:pt idx="0">
                  <c:v>42283293</c:v>
                </c:pt>
                <c:pt idx="1">
                  <c:v>28635198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F6-4FD3-8412-F03C293D0AF9}"/>
            </c:ext>
          </c:extLst>
        </c:ser>
        <c:ser>
          <c:idx val="0"/>
          <c:order val="1"/>
          <c:tx>
            <c:strRef>
              <c:f>'Resumen Balance'!$E$12:$G$12</c:f>
              <c:strCache>
                <c:ptCount val="3"/>
                <c:pt idx="0">
                  <c:v>Inventarios o existencias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numRef>
              <c:f>'Resumen Balance'!$I$6:$M$6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Balance'!$I$12:$M$12</c:f>
              <c:numCache>
                <c:formatCode>#,##0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1F6-4FD3-8412-F03C293D0AF9}"/>
            </c:ext>
          </c:extLst>
        </c:ser>
        <c:ser>
          <c:idx val="2"/>
          <c:order val="2"/>
          <c:tx>
            <c:strRef>
              <c:f>'Resumen Balance'!$E$14:$G$14</c:f>
              <c:strCache>
                <c:ptCount val="3"/>
                <c:pt idx="0">
                  <c:v>Realizable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numRef>
              <c:f>'Resumen Balance'!$I$6:$M$6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Balance'!$I$14:$M$14</c:f>
              <c:numCache>
                <c:formatCode>#,##0</c:formatCode>
                <c:ptCount val="5"/>
                <c:pt idx="0">
                  <c:v>11848912.939999999</c:v>
                </c:pt>
                <c:pt idx="1">
                  <c:v>6037708.2599999998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1F6-4FD3-8412-F03C293D0AF9}"/>
            </c:ext>
          </c:extLst>
        </c:ser>
        <c:ser>
          <c:idx val="3"/>
          <c:order val="3"/>
          <c:tx>
            <c:strRef>
              <c:f>'Resumen Balance'!$E$16:$G$16</c:f>
              <c:strCache>
                <c:ptCount val="3"/>
                <c:pt idx="0">
                  <c:v>Disponible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numRef>
              <c:f>'Resumen Balance'!$I$6:$M$6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Balance'!$I$16:$M$16</c:f>
              <c:numCache>
                <c:formatCode>#,##0</c:formatCode>
                <c:ptCount val="5"/>
                <c:pt idx="0">
                  <c:v>3542505.52</c:v>
                </c:pt>
                <c:pt idx="1">
                  <c:v>4546223.3600000003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1F6-4FD3-8412-F03C293D0A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790958736"/>
        <c:axId val="1790954384"/>
        <c:axId val="0"/>
      </c:bar3DChart>
      <c:catAx>
        <c:axId val="1790958736"/>
        <c:scaling>
          <c:orientation val="minMax"/>
        </c:scaling>
        <c:delete val="0"/>
        <c:axPos val="b"/>
        <c:numFmt formatCode="@" sourceLinked="1"/>
        <c:majorTickMark val="none"/>
        <c:minorTickMark val="none"/>
        <c:tickLblPos val="low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  <a:cs typeface="+mn-cs"/>
              </a:defRPr>
            </a:pPr>
            <a:endParaRPr lang="en-US"/>
          </a:p>
        </c:txPr>
        <c:crossAx val="1790954384"/>
        <c:crosses val="autoZero"/>
        <c:auto val="1"/>
        <c:lblAlgn val="ctr"/>
        <c:lblOffset val="100"/>
        <c:noMultiLvlLbl val="0"/>
      </c:catAx>
      <c:valAx>
        <c:axId val="1790954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0958736"/>
        <c:crosses val="autoZero"/>
        <c:crossBetween val="between"/>
        <c:dispUnits>
          <c:builtInUnit val="thousand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 alignWithMargins="0"/>
    <c:pageMargins b="1" l="0.75000000000000377" r="0.75000000000000377" t="1" header="0" footer="0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PATRIMONIO NETO y PASIVO</a:t>
            </a:r>
          </a:p>
        </c:rich>
      </c:tx>
      <c:layout>
        <c:manualLayout>
          <c:xMode val="edge"/>
          <c:yMode val="edge"/>
          <c:x val="0.28424479249036494"/>
          <c:y val="4.606731120635237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2709977234278075"/>
          <c:y val="0.1676176222991301"/>
          <c:w val="0.83546523528060324"/>
          <c:h val="0.60547590095808634"/>
        </c:manualLayout>
      </c:layout>
      <c:bar3DChart>
        <c:barDir val="col"/>
        <c:grouping val="stacked"/>
        <c:varyColors val="0"/>
        <c:ser>
          <c:idx val="1"/>
          <c:order val="0"/>
          <c:tx>
            <c:strRef>
              <c:f>'Resumen Balance'!$E$22:$G$22</c:f>
              <c:strCache>
                <c:ptCount val="3"/>
                <c:pt idx="0">
                  <c:v>PATRIMONIO NETO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numRef>
              <c:f>'Resumen Balance'!$I$6:$M$6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Balance'!$I$22:$M$22</c:f>
              <c:numCache>
                <c:formatCode>#,##0</c:formatCode>
                <c:ptCount val="5"/>
                <c:pt idx="0">
                  <c:v>24508343.309999999</c:v>
                </c:pt>
                <c:pt idx="1">
                  <c:v>12337277.890000001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C0-493F-AE92-0DBB0DA89CA9}"/>
            </c:ext>
          </c:extLst>
        </c:ser>
        <c:ser>
          <c:idx val="0"/>
          <c:order val="1"/>
          <c:tx>
            <c:strRef>
              <c:f>'Resumen Balance'!$E$26:$G$26</c:f>
              <c:strCache>
                <c:ptCount val="3"/>
                <c:pt idx="0">
                  <c:v>Pasivo LARGO PLAZO</c:v>
                </c:pt>
              </c:strCache>
            </c:strRef>
          </c:tx>
          <c:spPr>
            <a:solidFill>
              <a:schemeClr val="bg2">
                <a:lumMod val="2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numRef>
              <c:f>'Resumen Balance'!$I$6:$M$6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Balance'!$I$26:$M$26</c:f>
              <c:numCache>
                <c:formatCode>#,##0</c:formatCode>
                <c:ptCount val="5"/>
                <c:pt idx="0">
                  <c:v>15288419</c:v>
                </c:pt>
                <c:pt idx="1">
                  <c:v>8535248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C0-493F-AE92-0DBB0DA89CA9}"/>
            </c:ext>
          </c:extLst>
        </c:ser>
        <c:ser>
          <c:idx val="2"/>
          <c:order val="2"/>
          <c:tx>
            <c:strRef>
              <c:f>'Resumen Balance'!$E$28:$G$28</c:f>
              <c:strCache>
                <c:ptCount val="3"/>
                <c:pt idx="0">
                  <c:v>Pasivo CORTO PLAZO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51000"/>
                    <a:satMod val="130000"/>
                  </a:schemeClr>
                </a:gs>
                <a:gs pos="80000">
                  <a:schemeClr val="accent3">
                    <a:shade val="93000"/>
                    <a:satMod val="130000"/>
                  </a:schemeClr>
                </a:gs>
                <a:gs pos="100000">
                  <a:schemeClr val="accent3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numRef>
              <c:f>'Resumen Balance'!$I$6:$M$6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Balance'!$I$28:$M$28</c:f>
              <c:numCache>
                <c:formatCode>#,##0</c:formatCode>
                <c:ptCount val="5"/>
                <c:pt idx="0">
                  <c:v>17877949</c:v>
                </c:pt>
                <c:pt idx="1">
                  <c:v>18346605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DC0-493F-AE92-0DBB0DA89C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790964176"/>
        <c:axId val="1790955472"/>
        <c:axId val="0"/>
      </c:bar3DChart>
      <c:catAx>
        <c:axId val="1790964176"/>
        <c:scaling>
          <c:orientation val="minMax"/>
        </c:scaling>
        <c:delete val="0"/>
        <c:axPos val="b"/>
        <c:numFmt formatCode="@" sourceLinked="1"/>
        <c:majorTickMark val="none"/>
        <c:minorTickMark val="none"/>
        <c:tickLblPos val="low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0955472"/>
        <c:crosses val="autoZero"/>
        <c:auto val="1"/>
        <c:lblAlgn val="ctr"/>
        <c:lblOffset val="100"/>
        <c:noMultiLvlLbl val="0"/>
      </c:catAx>
      <c:valAx>
        <c:axId val="1790955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90964176"/>
        <c:crosses val="autoZero"/>
        <c:crossBetween val="between"/>
        <c:dispUnits>
          <c:builtInUnit val="thousand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 alignWithMargins="0"/>
    <c:pageMargins b="1" l="0.75000000000000377" r="0.75000000000000377" t="1" header="0" footer="0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none" spc="20" baseline="0">
                <a:solidFill>
                  <a:schemeClr val="bg1">
                    <a:lumMod val="50000"/>
                  </a:schemeClr>
                </a:solidFill>
                <a:latin typeface="Segoe UI" panose="020B0502040204020203" pitchFamily="34" charset="0"/>
                <a:ea typeface="Segoe UI Black" panose="020B0A02040204020203" pitchFamily="34" charset="0"/>
                <a:cs typeface="Segoe UI" panose="020B0502040204020203" pitchFamily="34" charset="0"/>
              </a:defRPr>
            </a:pPr>
            <a:r>
              <a:rPr lang="es-ES" sz="1600" b="1" i="0" baseline="0">
                <a:solidFill>
                  <a:schemeClr val="bg1">
                    <a:lumMod val="50000"/>
                  </a:schemeClr>
                </a:solidFill>
                <a:latin typeface="Segoe UI" panose="020B0502040204020203" pitchFamily="34" charset="0"/>
                <a:cs typeface="Segoe UI" panose="020B0502040204020203" pitchFamily="34" charset="0"/>
              </a:rPr>
              <a:t>FONDO de MANIOBRA</a:t>
            </a:r>
          </a:p>
        </c:rich>
      </c:tx>
      <c:layout>
        <c:manualLayout>
          <c:xMode val="edge"/>
          <c:yMode val="edge"/>
          <c:x val="0.27785220364153884"/>
          <c:y val="7.2254047597982837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3299901906201136"/>
          <c:y val="0.11667950023597212"/>
          <c:w val="0.83594925634295802"/>
          <c:h val="0.71286337630509211"/>
        </c:manualLayout>
      </c:layout>
      <c:lineChart>
        <c:grouping val="standard"/>
        <c:varyColors val="0"/>
        <c:ser>
          <c:idx val="1"/>
          <c:order val="0"/>
          <c:tx>
            <c:strRef>
              <c:f>'Resumen Ratios'!$E$34:$G$34</c:f>
              <c:strCache>
                <c:ptCount val="3"/>
                <c:pt idx="0">
                  <c:v>CAPITAL DE TRABAJO</c:v>
                </c:pt>
              </c:strCache>
            </c:strRef>
          </c:tx>
          <c:spPr>
            <a:ln w="63500" cap="rnd" cmpd="dbl" algn="ctr">
              <a:solidFill>
                <a:srgbClr val="FF0000"/>
              </a:solidFill>
              <a:round/>
              <a:headEnd type="stealth" w="med" len="med"/>
              <a:tailEnd type="none" w="med" len="sm"/>
            </a:ln>
            <a:effectLst/>
          </c:spPr>
          <c:marker>
            <c:symbol val="none"/>
          </c:marker>
          <c:cat>
            <c:numRef>
              <c:f>'Resumen Ratios'!$I$41:$M$41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Ratios'!$I$36:$M$36</c:f>
              <c:numCache>
                <c:formatCode>#,##0</c:formatCode>
                <c:ptCount val="5"/>
                <c:pt idx="0">
                  <c:v>-2486530.540000001</c:v>
                </c:pt>
                <c:pt idx="1">
                  <c:v>-7762673.379999999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CB58-4C16-AC13-3F288A19BC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ysClr val="windowText" lastClr="000000">
                  <a:lumMod val="35000"/>
                  <a:lumOff val="65000"/>
                  <a:alpha val="33000"/>
                </a:sysClr>
              </a:solidFill>
              <a:round/>
              <a:tailEnd type="none"/>
            </a:ln>
            <a:effectLst/>
          </c:spPr>
        </c:dropLines>
        <c:smooth val="0"/>
        <c:axId val="1790957648"/>
        <c:axId val="1837106272"/>
      </c:lineChart>
      <c:catAx>
        <c:axId val="1790957648"/>
        <c:scaling>
          <c:orientation val="minMax"/>
        </c:scaling>
        <c:delete val="0"/>
        <c:axPos val="b"/>
        <c:numFmt formatCode="@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1050" b="0" i="0" u="none" strike="noStrike" kern="1200" spc="20" baseline="0">
                <a:solidFill>
                  <a:schemeClr val="bg1">
                    <a:lumMod val="50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1062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837106272"/>
        <c:scaling>
          <c:orientation val="minMax"/>
        </c:scaling>
        <c:delete val="0"/>
        <c:axPos val="l"/>
        <c:numFmt formatCode="#,##0_ ;[Red]\-#,##0\ 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20" baseline="0">
                <a:solidFill>
                  <a:schemeClr val="bg1">
                    <a:lumMod val="50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790957648"/>
        <c:crosses val="autoZero"/>
        <c:crossBetween val="between"/>
        <c:dispUnits>
          <c:builtInUnit val="thousand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700" b="0" i="0" u="none" strike="noStrike" kern="1200" cap="all" baseline="0">
                    <a:solidFill>
                      <a:schemeClr val="bg1">
                        <a:lumMod val="50000"/>
                      </a:schemeClr>
                    </a:solidFill>
                    <a:latin typeface="Segoe UI" panose="020B0502040204020203" pitchFamily="34" charset="0"/>
                    <a:ea typeface="+mn-ea"/>
                    <a:cs typeface="Segoe UI" panose="020B0502040204020203" pitchFamily="34" charset="0"/>
                  </a:defRPr>
                </a:pPr>
                <a:endParaRPr lang="en-US"/>
              </a:p>
            </c:txPr>
          </c:dispUnitsLbl>
        </c:dispUnits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 alignWithMargins="0"/>
    <c:pageMargins b="1" l="0.750000000000003" r="0.750000000000003" t="1" header="0" footer="0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50" normalizeH="0" baseline="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  <a:cs typeface="Segoe UI" panose="020B0502040204020203" pitchFamily="34" charset="0"/>
              </a:defRPr>
            </a:pPr>
            <a:r>
              <a:rPr lang="es-ES" sz="1400" b="1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</a:rPr>
              <a:t>LIQUIDEZ </a:t>
            </a:r>
          </a:p>
        </c:rich>
      </c:tx>
      <c:layout>
        <c:manualLayout>
          <c:xMode val="edge"/>
          <c:yMode val="edge"/>
          <c:x val="0.42036069494112432"/>
          <c:y val="1.0778827865540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50" normalizeH="0" baseline="0">
              <a:solidFill>
                <a:schemeClr val="bg1">
                  <a:lumMod val="65000"/>
                </a:schemeClr>
              </a:solidFill>
              <a:latin typeface="Segoe UI Black" panose="020B0A02040204020203" pitchFamily="34" charset="0"/>
              <a:ea typeface="Segoe UI Black" panose="020B0A02040204020203" pitchFamily="34" charset="0"/>
              <a:cs typeface="Segoe UI" panose="020B0502040204020203" pitchFamily="34" charset="0"/>
            </a:defRPr>
          </a:pPr>
          <a:endParaRPr lang="en-US"/>
        </a:p>
      </c:txPr>
    </c:title>
    <c:autoTitleDeleted val="0"/>
    <c:view3D>
      <c:rotX val="15"/>
      <c:rotY val="2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>
              <a:lumMod val="85000"/>
            </a:schemeClr>
          </a:solidFill>
        </a:ln>
        <a:effectLst/>
        <a:sp3d>
          <a:contourClr>
            <a:schemeClr val="bg1">
              <a:lumMod val="85000"/>
            </a:schemeClr>
          </a:contourClr>
        </a:sp3d>
      </c:spPr>
    </c:sideWall>
    <c:backWall>
      <c:thickness val="0"/>
      <c:spPr>
        <a:noFill/>
        <a:ln>
          <a:solidFill>
            <a:schemeClr val="bg1">
              <a:lumMod val="75000"/>
            </a:schemeClr>
          </a:solidFill>
        </a:ln>
        <a:effectLst/>
        <a:sp3d>
          <a:contourClr>
            <a:schemeClr val="bg1">
              <a:lumMod val="75000"/>
            </a:schemeClr>
          </a:contourClr>
        </a:sp3d>
      </c:spPr>
    </c:backWall>
    <c:plotArea>
      <c:layout>
        <c:manualLayout>
          <c:layoutTarget val="inner"/>
          <c:xMode val="edge"/>
          <c:yMode val="edge"/>
          <c:x val="0.14051879193492794"/>
          <c:y val="0.13823421008544176"/>
          <c:w val="0.82701561802262169"/>
          <c:h val="0.62426497689040461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'Resumen Ratios'!$E$15:$G$15</c:f>
              <c:strCache>
                <c:ptCount val="3"/>
                <c:pt idx="0">
                  <c:v>Solvencia o Liquidez</c:v>
                </c:pt>
              </c:strCache>
            </c:strRef>
          </c:tx>
          <c:spPr>
            <a:solidFill>
              <a:schemeClr val="accent1">
                <a:alpha val="70000"/>
              </a:schemeClr>
            </a:solidFill>
            <a:ln>
              <a:noFill/>
            </a:ln>
            <a:effectLst/>
            <a:sp3d/>
          </c:spPr>
          <c:invertIfNegative val="0"/>
          <c:cat>
            <c:numRef>
              <c:f>'Resumen Ratios'!$I$41:$M$41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Ratios'!$I$15:$M$15</c:f>
              <c:numCache>
                <c:formatCode>#,##0.00</c:formatCode>
                <c:ptCount val="5"/>
                <c:pt idx="0">
                  <c:v>0.86091634224932623</c:v>
                </c:pt>
                <c:pt idx="1">
                  <c:v>0.57688774680656185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0E-488E-863C-0F0B19B1C7FC}"/>
            </c:ext>
          </c:extLst>
        </c:ser>
        <c:ser>
          <c:idx val="1"/>
          <c:order val="1"/>
          <c:tx>
            <c:strRef>
              <c:f>'Resumen Ratios'!$E$16:$G$16</c:f>
              <c:strCache>
                <c:ptCount val="3"/>
                <c:pt idx="0">
                  <c:v>Tesorería (Prueba Acida)</c:v>
                </c:pt>
              </c:strCache>
            </c:strRef>
          </c:tx>
          <c:spPr>
            <a:solidFill>
              <a:schemeClr val="accent3">
                <a:alpha val="70000"/>
              </a:schemeClr>
            </a:solidFill>
            <a:ln>
              <a:noFill/>
            </a:ln>
            <a:effectLst/>
            <a:sp3d/>
          </c:spPr>
          <c:invertIfNegative val="0"/>
          <c:cat>
            <c:numRef>
              <c:f>'Resumen Ratios'!$I$41:$M$41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Ratios'!$I$16:$M$16</c:f>
              <c:numCache>
                <c:formatCode>#,##0.00</c:formatCode>
                <c:ptCount val="5"/>
                <c:pt idx="0">
                  <c:v>0.86091634224932623</c:v>
                </c:pt>
                <c:pt idx="1">
                  <c:v>0.57688774680656185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0E-488E-863C-0F0B19B1C7FC}"/>
            </c:ext>
          </c:extLst>
        </c:ser>
        <c:ser>
          <c:idx val="2"/>
          <c:order val="2"/>
          <c:tx>
            <c:strRef>
              <c:f>'Resumen Ratios'!$E$17:$G$17</c:f>
              <c:strCache>
                <c:ptCount val="3"/>
                <c:pt idx="0">
                  <c:v>Disponibilidad</c:v>
                </c:pt>
              </c:strCache>
            </c:strRef>
          </c:tx>
          <c:spPr>
            <a:solidFill>
              <a:schemeClr val="accent5">
                <a:alpha val="70000"/>
              </a:schemeClr>
            </a:solidFill>
            <a:ln>
              <a:noFill/>
            </a:ln>
            <a:effectLst/>
            <a:sp3d/>
          </c:spPr>
          <c:invertIfNegative val="0"/>
          <c:cat>
            <c:numRef>
              <c:f>'Resumen Ratios'!$I$41:$M$41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Ratios'!$I$17:$M$17</c:f>
              <c:numCache>
                <c:formatCode>#,##0.00</c:formatCode>
                <c:ptCount val="5"/>
                <c:pt idx="0">
                  <c:v>0.19814943649296685</c:v>
                </c:pt>
                <c:pt idx="1">
                  <c:v>0.24779643754253172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0E-488E-863C-0F0B19B1C7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shape val="box"/>
        <c:axId val="1837099200"/>
        <c:axId val="1837097568"/>
        <c:axId val="0"/>
      </c:bar3DChart>
      <c:catAx>
        <c:axId val="1837099200"/>
        <c:scaling>
          <c:orientation val="minMax"/>
        </c:scaling>
        <c:delete val="0"/>
        <c:axPos val="b"/>
        <c:numFmt formatCode="@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cap="none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097568"/>
        <c:crosses val="autoZero"/>
        <c:auto val="1"/>
        <c:lblAlgn val="ctr"/>
        <c:lblOffset val="100"/>
        <c:noMultiLvlLbl val="0"/>
      </c:catAx>
      <c:valAx>
        <c:axId val="1837097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spc="20" baseline="0">
                <a:solidFill>
                  <a:schemeClr val="tx1">
                    <a:lumMod val="65000"/>
                    <a:lumOff val="35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0992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>
                  <a:lumMod val="65000"/>
                </a:schemeClr>
              </a:solidFill>
              <a:latin typeface="Segoe UI" panose="020B0502040204020203" pitchFamily="34" charset="0"/>
              <a:ea typeface="+mn-ea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>
          <a:latin typeface="Segoe UI" panose="020B0502040204020203" pitchFamily="34" charset="0"/>
          <a:cs typeface="Segoe UI" panose="020B0502040204020203" pitchFamily="34" charset="0"/>
        </a:defRPr>
      </a:pPr>
      <a:endParaRPr lang="en-US"/>
    </a:p>
  </c:txPr>
  <c:printSettings>
    <c:headerFooter alignWithMargins="0"/>
    <c:pageMargins b="1" l="0.75000000000000377" r="0.75000000000000377" t="1" header="0" footer="0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  <a:cs typeface="Segoe UI" panose="020B0502040204020203" pitchFamily="34" charset="0"/>
              </a:defRPr>
            </a:pPr>
            <a:r>
              <a:rPr lang="es-ES" sz="140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</a:rPr>
              <a:t>ENDEUDAMIENTO</a:t>
            </a:r>
          </a:p>
        </c:rich>
      </c:tx>
      <c:layout>
        <c:manualLayout>
          <c:xMode val="edge"/>
          <c:yMode val="edge"/>
          <c:x val="0.34839473862328812"/>
          <c:y val="2.30769230769231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bg1">
                  <a:lumMod val="65000"/>
                </a:schemeClr>
              </a:solidFill>
              <a:latin typeface="Segoe UI Black" panose="020B0A02040204020203" pitchFamily="34" charset="0"/>
              <a:ea typeface="Segoe UI Black" panose="020B0A02040204020203" pitchFamily="34" charset="0"/>
              <a:cs typeface="Segoe UI" panose="020B0502040204020203" pitchFamily="34" charset="0"/>
            </a:defRPr>
          </a:pPr>
          <a:endParaRPr lang="en-US"/>
        </a:p>
      </c:txPr>
    </c:title>
    <c:autoTitleDeleted val="0"/>
    <c:view3D>
      <c:rotX val="15"/>
      <c:rotY val="2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>
              <a:lumMod val="85000"/>
            </a:schemeClr>
          </a:solidFill>
        </a:ln>
        <a:effectLst/>
        <a:sp3d>
          <a:contourClr>
            <a:schemeClr val="bg1">
              <a:lumMod val="85000"/>
            </a:schemeClr>
          </a:contourClr>
        </a:sp3d>
      </c:spPr>
    </c:sideWall>
    <c:backWall>
      <c:thickness val="0"/>
      <c:spPr>
        <a:noFill/>
        <a:ln>
          <a:solidFill>
            <a:schemeClr val="bg1">
              <a:lumMod val="85000"/>
            </a:schemeClr>
          </a:solidFill>
        </a:ln>
        <a:effectLst/>
        <a:sp3d>
          <a:contourClr>
            <a:schemeClr val="bg1">
              <a:lumMod val="85000"/>
            </a:schemeClr>
          </a:contourClr>
        </a:sp3d>
      </c:spPr>
    </c:backWall>
    <c:plotArea>
      <c:layout>
        <c:manualLayout>
          <c:layoutTarget val="inner"/>
          <c:xMode val="edge"/>
          <c:yMode val="edge"/>
          <c:x val="0.11663079254563603"/>
          <c:y val="0.15384615384615424"/>
          <c:w val="0.86393179663434139"/>
          <c:h val="0.66410256410256407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'Resumen Ratios'!$E$23:$G$23</c:f>
              <c:strCache>
                <c:ptCount val="3"/>
                <c:pt idx="0">
                  <c:v>Endeud. Corto Plazo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numRef>
              <c:f>('Resumen Ratios'!$I$41,'Resumen Ratios'!$J$41,'Resumen Ratios'!$K$41,'Resumen Ratios'!$L$41,'Resumen Ratios'!$M$41)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Ratios'!$I$23:$M$23</c:f>
              <c:numCache>
                <c:formatCode>#,##0.00</c:formatCode>
                <c:ptCount val="5"/>
                <c:pt idx="0">
                  <c:v>0.72946379010062923</c:v>
                </c:pt>
                <c:pt idx="1">
                  <c:v>1.4870869541546818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1C-4C65-A366-EB8A615F1B49}"/>
            </c:ext>
          </c:extLst>
        </c:ser>
        <c:ser>
          <c:idx val="1"/>
          <c:order val="1"/>
          <c:tx>
            <c:strRef>
              <c:f>'Resumen Ratios'!$E$22:$G$22</c:f>
              <c:strCache>
                <c:ptCount val="3"/>
                <c:pt idx="0">
                  <c:v>Endeudamiento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numRef>
              <c:f>('Resumen Ratios'!$I$41,'Resumen Ratios'!$J$41,'Resumen Ratios'!$K$41,'Resumen Ratios'!$L$41,'Resumen Ratios'!$M$41)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Ratios'!$I$22:$M$22</c:f>
              <c:numCache>
                <c:formatCode>#,##0.00</c:formatCode>
                <c:ptCount val="5"/>
                <c:pt idx="0">
                  <c:v>1.3532684596623599</c:v>
                </c:pt>
                <c:pt idx="1">
                  <c:v>2.1789128233699855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1C-4C65-A366-EB8A615F1B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shape val="box"/>
        <c:axId val="1837111168"/>
        <c:axId val="1837105184"/>
        <c:axId val="0"/>
      </c:bar3DChart>
      <c:catAx>
        <c:axId val="1837111168"/>
        <c:scaling>
          <c:orientation val="minMax"/>
        </c:scaling>
        <c:delete val="0"/>
        <c:axPos val="b"/>
        <c:numFmt formatCode="@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105184"/>
        <c:crosses val="autoZero"/>
        <c:auto val="1"/>
        <c:lblAlgn val="ctr"/>
        <c:lblOffset val="100"/>
        <c:noMultiLvlLbl val="0"/>
      </c:catAx>
      <c:valAx>
        <c:axId val="1837105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ysDash"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1111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1700877648173644"/>
          <c:y val="0.90846032707450008"/>
          <c:w val="0.61547974969197272"/>
          <c:h val="9.15395972138098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bg1">
                  <a:lumMod val="65000"/>
                </a:schemeClr>
              </a:solidFill>
              <a:latin typeface="Segoe UI" panose="020B0502040204020203" pitchFamily="34" charset="0"/>
              <a:ea typeface="+mn-ea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Segoe UI" panose="020B0502040204020203" pitchFamily="34" charset="0"/>
          <a:cs typeface="Segoe UI" panose="020B0502040204020203" pitchFamily="34" charset="0"/>
        </a:defRPr>
      </a:pPr>
      <a:endParaRPr lang="en-US"/>
    </a:p>
  </c:txPr>
  <c:printSettings>
    <c:headerFooter alignWithMargins="0"/>
    <c:pageMargins b="1" l="0.75000000000000377" r="0.75000000000000377" t="1" header="0" footer="0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  <a:cs typeface="Segoe UI" panose="020B0502040204020203" pitchFamily="34" charset="0"/>
              </a:defRPr>
            </a:pPr>
            <a:r>
              <a:rPr lang="es-ES" sz="140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</a:rPr>
              <a:t>GARANTÍA  </a:t>
            </a:r>
          </a:p>
        </c:rich>
      </c:tx>
      <c:layout>
        <c:manualLayout>
          <c:xMode val="edge"/>
          <c:yMode val="edge"/>
          <c:x val="0.40399995789296433"/>
          <c:y val="6.4561074847056922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bg1">
                  <a:lumMod val="65000"/>
                </a:schemeClr>
              </a:solidFill>
              <a:latin typeface="Segoe UI Black" panose="020B0A02040204020203" pitchFamily="34" charset="0"/>
              <a:ea typeface="Segoe UI Black" panose="020B0A02040204020203" pitchFamily="34" charset="0"/>
              <a:cs typeface="Segoe UI" panose="020B0502040204020203" pitchFamily="34" charset="0"/>
            </a:defRPr>
          </a:pPr>
          <a:endParaRPr lang="en-US"/>
        </a:p>
      </c:txPr>
    </c:title>
    <c:autoTitleDeleted val="0"/>
    <c:view3D>
      <c:rotX val="15"/>
      <c:rotY val="2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>
              <a:lumMod val="85000"/>
            </a:schemeClr>
          </a:solidFill>
        </a:ln>
        <a:effectLst/>
        <a:sp3d>
          <a:contourClr>
            <a:schemeClr val="bg1">
              <a:lumMod val="85000"/>
            </a:schemeClr>
          </a:contourClr>
        </a:sp3d>
      </c:spPr>
    </c:sideWall>
    <c:backWall>
      <c:thickness val="0"/>
      <c:spPr>
        <a:noFill/>
        <a:ln>
          <a:solidFill>
            <a:schemeClr val="bg1">
              <a:lumMod val="85000"/>
            </a:schemeClr>
          </a:solidFill>
        </a:ln>
        <a:effectLst/>
        <a:sp3d>
          <a:contourClr>
            <a:schemeClr val="bg1">
              <a:lumMod val="85000"/>
            </a:schemeClr>
          </a:contourClr>
        </a:sp3d>
      </c:spPr>
    </c:backWall>
    <c:plotArea>
      <c:layout>
        <c:manualLayout>
          <c:layoutTarget val="inner"/>
          <c:xMode val="edge"/>
          <c:yMode val="edge"/>
          <c:x val="8.4000000000000047E-2"/>
          <c:y val="0.13730253978475737"/>
          <c:w val="0.88197860962566843"/>
          <c:h val="0.6141041477621989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'Resumen Ratios'!$E$8:$G$8</c:f>
              <c:strCache>
                <c:ptCount val="3"/>
                <c:pt idx="0">
                  <c:v>Garantía</c:v>
                </c:pt>
              </c:strCache>
            </c:strRef>
          </c:tx>
          <c:spPr>
            <a:solidFill>
              <a:schemeClr val="accent2">
                <a:shade val="76000"/>
                <a:alpha val="85000"/>
              </a:schemeClr>
            </a:solidFill>
            <a:ln w="9525" cap="flat" cmpd="sng" algn="ctr">
              <a:noFill/>
              <a:round/>
            </a:ln>
            <a:effectLst/>
            <a:sp3d/>
          </c:spPr>
          <c:invertIfNegative val="0"/>
          <c:dLbls>
            <c:delete val="1"/>
          </c:dLbls>
          <c:cat>
            <c:numRef>
              <c:f>'Resumen Ratios'!$I$6:$M$6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Ratios'!$I$8:$M$8</c:f>
              <c:numCache>
                <c:formatCode>#,##0.00</c:formatCode>
                <c:ptCount val="5"/>
                <c:pt idx="0">
                  <c:v>1.2431279481672519</c:v>
                </c:pt>
                <c:pt idx="1">
                  <c:v>0.99497516038049905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96-4335-B62F-D0D2058493E6}"/>
            </c:ext>
          </c:extLst>
        </c:ser>
        <c:ser>
          <c:idx val="1"/>
          <c:order val="1"/>
          <c:tx>
            <c:strRef>
              <c:f>'Resumen Ratios'!$E$9:$G$9</c:f>
              <c:strCache>
                <c:ptCount val="3"/>
                <c:pt idx="0">
                  <c:v>Consistencia</c:v>
                </c:pt>
              </c:strCache>
            </c:strRef>
          </c:tx>
          <c:spPr>
            <a:solidFill>
              <a:schemeClr val="accent2">
                <a:tint val="77000"/>
                <a:alpha val="85000"/>
              </a:schemeClr>
            </a:solidFill>
            <a:ln w="9525" cap="flat" cmpd="sng" algn="ctr">
              <a:noFill/>
              <a:round/>
            </a:ln>
            <a:effectLst/>
            <a:sp3d/>
          </c:spPr>
          <c:invertIfNegative val="0"/>
          <c:dLbls>
            <c:delete val="1"/>
          </c:dLbls>
          <c:cat>
            <c:numRef>
              <c:f>'Resumen Ratios'!$I$6:$M$6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Ratios'!$I$9:$M$9</c:f>
              <c:numCache>
                <c:formatCode>#,##0.00</c:formatCode>
                <c:ptCount val="5"/>
                <c:pt idx="0">
                  <c:v>2.7657073632008649</c:v>
                </c:pt>
                <c:pt idx="1">
                  <c:v>3.3549345021960697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96-4335-B62F-D0D2058493E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65"/>
        <c:shape val="box"/>
        <c:axId val="1837101376"/>
        <c:axId val="1837110624"/>
        <c:axId val="0"/>
      </c:bar3DChart>
      <c:catAx>
        <c:axId val="1837101376"/>
        <c:scaling>
          <c:orientation val="minMax"/>
        </c:scaling>
        <c:delete val="0"/>
        <c:axPos val="b"/>
        <c:numFmt formatCode="@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bg1">
                <a:lumMod val="7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110624"/>
        <c:crosses val="autoZero"/>
        <c:auto val="1"/>
        <c:lblAlgn val="ctr"/>
        <c:lblOffset val="100"/>
        <c:noMultiLvlLbl val="0"/>
      </c:catAx>
      <c:valAx>
        <c:axId val="1837110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1013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bg1">
                  <a:lumMod val="65000"/>
                </a:schemeClr>
              </a:solidFill>
              <a:latin typeface="Segoe UI" panose="020B0502040204020203" pitchFamily="34" charset="0"/>
              <a:ea typeface="+mn-ea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latin typeface="Segoe UI" panose="020B0502040204020203" pitchFamily="34" charset="0"/>
          <a:cs typeface="Segoe UI" panose="020B0502040204020203" pitchFamily="34" charset="0"/>
        </a:defRPr>
      </a:pPr>
      <a:endParaRPr lang="en-US"/>
    </a:p>
  </c:txPr>
  <c:printSettings>
    <c:headerFooter alignWithMargins="0"/>
    <c:pageMargins b="1" l="0.75000000000000377" r="0.75000000000000377" t="1" header="0" footer="0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  <a:cs typeface="Segoe UI" panose="020B0502040204020203" pitchFamily="34" charset="0"/>
              </a:defRPr>
            </a:pPr>
            <a:r>
              <a:rPr lang="es-ES" sz="140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</a:rPr>
              <a:t>RENTABILIDAD</a:t>
            </a:r>
          </a:p>
        </c:rich>
      </c:tx>
      <c:layout>
        <c:manualLayout>
          <c:xMode val="edge"/>
          <c:yMode val="edge"/>
          <c:x val="0.37523880170612034"/>
          <c:y val="2.7750990103644798E-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bg1">
                  <a:lumMod val="65000"/>
                </a:schemeClr>
              </a:solidFill>
              <a:latin typeface="Segoe UI Black" panose="020B0A02040204020203" pitchFamily="34" charset="0"/>
              <a:ea typeface="Segoe UI Black" panose="020B0A02040204020203" pitchFamily="34" charset="0"/>
              <a:cs typeface="Segoe UI" panose="020B0502040204020203" pitchFamily="34" charset="0"/>
            </a:defRPr>
          </a:pPr>
          <a:endParaRPr lang="en-US"/>
        </a:p>
      </c:txPr>
    </c:title>
    <c:autoTitleDeleted val="0"/>
    <c:view3D>
      <c:rotX val="15"/>
      <c:rotY val="2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>
              <a:lumMod val="85000"/>
            </a:schemeClr>
          </a:solidFill>
        </a:ln>
        <a:effectLst/>
        <a:sp3d>
          <a:contourClr>
            <a:schemeClr val="bg1">
              <a:lumMod val="85000"/>
            </a:schemeClr>
          </a:contourClr>
        </a:sp3d>
      </c:spPr>
    </c:sideWall>
    <c:backWall>
      <c:thickness val="0"/>
      <c:spPr>
        <a:noFill/>
        <a:ln>
          <a:solidFill>
            <a:schemeClr val="bg1">
              <a:lumMod val="85000"/>
            </a:schemeClr>
          </a:solidFill>
        </a:ln>
        <a:effectLst/>
        <a:sp3d>
          <a:contourClr>
            <a:schemeClr val="bg1">
              <a:lumMod val="85000"/>
            </a:schemeClr>
          </a:contourClr>
        </a:sp3d>
      </c:spPr>
    </c:backWall>
    <c:plotArea>
      <c:layout>
        <c:manualLayout>
          <c:layoutTarget val="inner"/>
          <c:xMode val="edge"/>
          <c:yMode val="edge"/>
          <c:x val="0.12477181533147567"/>
          <c:y val="0.12571310869137794"/>
          <c:w val="0.83773738271576059"/>
          <c:h val="0.67003773160935165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'Resumen Ratios'!$E$28:$G$28</c:f>
              <c:strCache>
                <c:ptCount val="3"/>
                <c:pt idx="0">
                  <c:v>Rentabilidad Financiera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noFill/>
              <a:round/>
            </a:ln>
            <a:effectLst/>
            <a:sp3d/>
          </c:spPr>
          <c:invertIfNegative val="0"/>
          <c:cat>
            <c:numRef>
              <c:f>'Resumen Ratios'!$I$20:$M$20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Ratios'!$I$28:$M$28</c:f>
              <c:numCache>
                <c:formatCode>0.00%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1AF-44EB-84A4-3E7DD8E69265}"/>
            </c:ext>
          </c:extLst>
        </c:ser>
        <c:ser>
          <c:idx val="1"/>
          <c:order val="1"/>
          <c:tx>
            <c:strRef>
              <c:f>'Resumen Ratios'!$E$29:$G$29</c:f>
              <c:strCache>
                <c:ptCount val="3"/>
                <c:pt idx="0">
                  <c:v>Rentabilidad Económica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noFill/>
              <a:round/>
            </a:ln>
            <a:effectLst/>
            <a:sp3d/>
          </c:spPr>
          <c:invertIfNegative val="0"/>
          <c:cat>
            <c:numRef>
              <c:f>'Resumen Ratios'!$I$20:$M$20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Ratios'!$I$29:$M$29</c:f>
              <c:numCache>
                <c:formatCode>0.00%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1AF-44EB-84A4-3E7DD8E69265}"/>
            </c:ext>
          </c:extLst>
        </c:ser>
        <c:ser>
          <c:idx val="2"/>
          <c:order val="2"/>
          <c:tx>
            <c:strRef>
              <c:f>'Resumen Ratios'!$E$31:$G$31</c:f>
              <c:strCache>
                <c:ptCount val="3"/>
                <c:pt idx="0">
                  <c:v>Rentabilidad de las Ventas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noFill/>
              <a:round/>
            </a:ln>
            <a:effectLst/>
            <a:sp3d/>
          </c:spPr>
          <c:invertIfNegative val="0"/>
          <c:cat>
            <c:numRef>
              <c:f>'Resumen Ratios'!$I$20:$M$20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Ratios'!$I$31:$M$31</c:f>
              <c:numCache>
                <c:formatCode>0.00%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1AF-44EB-84A4-3E7DD8E69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box"/>
        <c:axId val="1837099744"/>
        <c:axId val="1837100288"/>
        <c:axId val="0"/>
      </c:bar3DChart>
      <c:catAx>
        <c:axId val="1837099744"/>
        <c:scaling>
          <c:orientation val="minMax"/>
        </c:scaling>
        <c:delete val="0"/>
        <c:axPos val="b"/>
        <c:numFmt formatCode="@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100288"/>
        <c:crosses val="autoZero"/>
        <c:auto val="1"/>
        <c:lblAlgn val="ctr"/>
        <c:lblOffset val="100"/>
        <c:noMultiLvlLbl val="0"/>
      </c:catAx>
      <c:valAx>
        <c:axId val="18371002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0997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bg1">
                  <a:lumMod val="65000"/>
                </a:schemeClr>
              </a:solidFill>
              <a:latin typeface="Segoe UI" panose="020B0502040204020203" pitchFamily="34" charset="0"/>
              <a:ea typeface="+mn-ea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latin typeface="Segoe UI" panose="020B0502040204020203" pitchFamily="34" charset="0"/>
          <a:cs typeface="Segoe UI" panose="020B0502040204020203" pitchFamily="34" charset="0"/>
        </a:defRPr>
      </a:pPr>
      <a:endParaRPr lang="en-US"/>
    </a:p>
  </c:txPr>
  <c:printSettings>
    <c:headerFooter alignWithMargins="0"/>
    <c:pageMargins b="1" l="0.75000000000000377" r="0.75000000000000377" t="1" header="0" footer="0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bg1">
                    <a:lumMod val="65000"/>
                  </a:schemeClr>
                </a:solidFill>
                <a:effectLst/>
                <a:latin typeface="Segoe UI Black" panose="020B0A02040204020203" pitchFamily="34" charset="0"/>
                <a:ea typeface="Segoe UI Black" panose="020B0A02040204020203" pitchFamily="34" charset="0"/>
                <a:cs typeface="Segoe UI" panose="020B0502040204020203" pitchFamily="34" charset="0"/>
              </a:defRPr>
            </a:pPr>
            <a:r>
              <a:rPr lang="es-ES" sz="1400" b="1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</a:rPr>
              <a:t>FONDO de MANIOBRA</a:t>
            </a:r>
          </a:p>
        </c:rich>
      </c:tx>
      <c:layout>
        <c:manualLayout>
          <c:xMode val="edge"/>
          <c:yMode val="edge"/>
          <c:x val="0.30856661236311156"/>
          <c:y val="4.362065975233271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bg1">
                  <a:lumMod val="65000"/>
                </a:schemeClr>
              </a:solidFill>
              <a:effectLst/>
              <a:latin typeface="Segoe UI Black" panose="020B0A02040204020203" pitchFamily="34" charset="0"/>
              <a:ea typeface="Segoe UI Black" panose="020B0A02040204020203" pitchFamily="34" charset="0"/>
              <a:cs typeface="Segoe UI" panose="020B0502040204020203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918039656807605"/>
          <c:y val="0.17757667277891637"/>
          <c:w val="0.82081233184409941"/>
          <c:h val="0.71489333064136262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'Resumen Ratios'!$E$34:$G$34</c:f>
              <c:strCache>
                <c:ptCount val="3"/>
                <c:pt idx="0">
                  <c:v>CAPITAL DE TRABAJO</c:v>
                </c:pt>
              </c:strCache>
            </c:strRef>
          </c:tx>
          <c:invertIfNegative val="0"/>
          <c:dPt>
            <c:idx val="0"/>
            <c:invertIfNegative val="0"/>
            <c:bubble3D val="0"/>
            <c:spPr>
              <a:gradFill>
                <a:gsLst>
                  <a:gs pos="0">
                    <a:schemeClr val="accent1"/>
                  </a:gs>
                  <a:gs pos="100000">
                    <a:schemeClr val="accent1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FC28-415D-84D8-399338B7F7A2}"/>
              </c:ext>
            </c:extLst>
          </c:dPt>
          <c:dPt>
            <c:idx val="1"/>
            <c:invertIfNegative val="0"/>
            <c:bubble3D val="0"/>
            <c:spPr>
              <a:gradFill>
                <a:gsLst>
                  <a:gs pos="0">
                    <a:schemeClr val="accent2"/>
                  </a:gs>
                  <a:gs pos="100000">
                    <a:schemeClr val="accent2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FC28-415D-84D8-399338B7F7A2}"/>
              </c:ext>
            </c:extLst>
          </c:dPt>
          <c:dPt>
            <c:idx val="2"/>
            <c:invertIfNegative val="0"/>
            <c:bubble3D val="0"/>
            <c:spPr>
              <a:gradFill>
                <a:gsLst>
                  <a:gs pos="0">
                    <a:schemeClr val="accent3"/>
                  </a:gs>
                  <a:gs pos="100000">
                    <a:schemeClr val="accent3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FC28-415D-84D8-399338B7F7A2}"/>
              </c:ext>
            </c:extLst>
          </c:dPt>
          <c:dPt>
            <c:idx val="3"/>
            <c:invertIfNegative val="0"/>
            <c:bubble3D val="0"/>
            <c:spPr>
              <a:gradFill>
                <a:gsLst>
                  <a:gs pos="0">
                    <a:schemeClr val="accent4"/>
                  </a:gs>
                  <a:gs pos="100000">
                    <a:schemeClr val="accent4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FC28-415D-84D8-399338B7F7A2}"/>
              </c:ext>
            </c:extLst>
          </c:dPt>
          <c:dPt>
            <c:idx val="4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FC28-415D-84D8-399338B7F7A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Segoe UI" panose="020B0502040204020203" pitchFamily="34" charset="0"/>
                    <a:ea typeface="+mn-ea"/>
                    <a:cs typeface="Segoe UI" panose="020B0502040204020203" pitchFamily="34" charset="0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'Resumen Ratios'!$I$41:$M$41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Ratios'!$I$36:$M$36</c:f>
              <c:numCache>
                <c:formatCode>#,##0</c:formatCode>
                <c:ptCount val="5"/>
                <c:pt idx="0">
                  <c:v>-2486530.540000001</c:v>
                </c:pt>
                <c:pt idx="1">
                  <c:v>-7762673.379999999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0B-482C-AAFB-DF4E290A9AC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1837101920"/>
        <c:axId val="1837106816"/>
      </c:barChart>
      <c:catAx>
        <c:axId val="1837101920"/>
        <c:scaling>
          <c:orientation val="minMax"/>
        </c:scaling>
        <c:delete val="0"/>
        <c:axPos val="b"/>
        <c:numFmt formatCode="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1" i="0" u="none" strike="noStrike" kern="1200" baseline="0">
                <a:solidFill>
                  <a:schemeClr val="bg1">
                    <a:lumMod val="65000"/>
                  </a:schemeClr>
                </a:solidFill>
                <a:effectLst/>
                <a:latin typeface="Segoe UI Black" panose="020B0A02040204020203" pitchFamily="34" charset="0"/>
                <a:ea typeface="Segoe UI Black" panose="020B0A02040204020203" pitchFamily="34" charset="0"/>
                <a:cs typeface="Segoe UI" panose="020B0502040204020203" pitchFamily="34" charset="0"/>
              </a:defRPr>
            </a:pPr>
            <a:endParaRPr lang="en-US"/>
          </a:p>
        </c:txPr>
        <c:crossAx val="18371068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837106816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one"/>
        <c:crossAx val="1837101920"/>
        <c:crosses val="autoZero"/>
        <c:crossBetween val="between"/>
        <c:dispUnits>
          <c:builtInUnit val="thousands"/>
          <c:dispUnitsLbl>
            <c:spPr>
              <a:noFill/>
              <a:ln>
                <a:noFill/>
              </a:ln>
              <a:effectLst/>
            </c:spPr>
            <c:txPr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Segoe UI" panose="020B0502040204020203" pitchFamily="34" charset="0"/>
                    <a:ea typeface="+mn-ea"/>
                    <a:cs typeface="Segoe UI" panose="020B0502040204020203" pitchFamily="34" charset="0"/>
                  </a:defRPr>
                </a:pPr>
                <a:endParaRPr lang="en-US"/>
              </a:p>
            </c:txPr>
          </c:dispUnitsLbl>
        </c:dispUnits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latin typeface="Segoe UI" panose="020B0502040204020203" pitchFamily="34" charset="0"/>
          <a:cs typeface="Segoe UI" panose="020B0502040204020203" pitchFamily="34" charset="0"/>
        </a:defRPr>
      </a:pPr>
      <a:endParaRPr lang="en-US"/>
    </a:p>
  </c:txPr>
  <c:printSettings>
    <c:headerFooter alignWithMargins="0"/>
    <c:pageMargins b="1" l="0.75000000000000377" r="0.75000000000000377" t="1" header="0" footer="0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0" normalizeH="0" baseline="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  <a:cs typeface="Segoe UI" panose="020B0502040204020203" pitchFamily="34" charset="0"/>
              </a:defRPr>
            </a:pPr>
            <a:r>
              <a:rPr lang="es-ES" sz="1400" spc="0" baseline="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</a:rPr>
              <a:t>DÍAS COBRO Y PAGO</a:t>
            </a:r>
          </a:p>
        </c:rich>
      </c:tx>
      <c:layout>
        <c:manualLayout>
          <c:xMode val="edge"/>
          <c:yMode val="edge"/>
          <c:x val="0.33395872420263073"/>
          <c:y val="3.654490978137642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0" normalizeH="0" baseline="0">
              <a:solidFill>
                <a:schemeClr val="bg1">
                  <a:lumMod val="65000"/>
                </a:schemeClr>
              </a:solidFill>
              <a:latin typeface="Segoe UI Black" panose="020B0A02040204020203" pitchFamily="34" charset="0"/>
              <a:ea typeface="Segoe UI Black" panose="020B0A02040204020203" pitchFamily="34" charset="0"/>
              <a:cs typeface="Segoe UI" panose="020B0502040204020203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9770574363483869E-2"/>
          <c:y val="0.27532826314799458"/>
          <c:w val="0.84725868340061561"/>
          <c:h val="0.6378747889112932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'Resumen Ratios'!$E$45:$G$45</c:f>
              <c:strCache>
                <c:ptCount val="3"/>
                <c:pt idx="0">
                  <c:v>Días cobro clientes</c:v>
                </c:pt>
              </c:strCache>
            </c:strRef>
          </c:tx>
          <c:spPr>
            <a:gradFill>
              <a:gsLst>
                <a:gs pos="0">
                  <a:schemeClr val="accent5">
                    <a:lumMod val="40000"/>
                    <a:lumOff val="60000"/>
                  </a:schemeClr>
                </a:gs>
                <a:gs pos="100000">
                  <a:schemeClr val="accent5">
                    <a:lumMod val="75000"/>
                  </a:schemeClr>
                </a:gs>
              </a:gsLst>
              <a:lin ang="16200000" scaled="1"/>
            </a:gradFill>
            <a:ln>
              <a:solidFill>
                <a:schemeClr val="accent5">
                  <a:lumMod val="75000"/>
                </a:schemeClr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Segoe UI" panose="020B0502040204020203" pitchFamily="34" charset="0"/>
                    <a:ea typeface="+mn-ea"/>
                    <a:cs typeface="Segoe UI" panose="020B0502040204020203" pitchFamily="34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'Resumen Ratios'!$I$41:$M$41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Ratios'!$I$45:$M$45</c:f>
              <c:numCache>
                <c:formatCode>#,##0.0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37-4B92-833B-3AEA087CF6EF}"/>
            </c:ext>
          </c:extLst>
        </c:ser>
        <c:ser>
          <c:idx val="1"/>
          <c:order val="1"/>
          <c:tx>
            <c:strRef>
              <c:f>'Resumen Ratios'!$E$46:$G$46</c:f>
              <c:strCache>
                <c:ptCount val="3"/>
                <c:pt idx="0">
                  <c:v>Días pago proveedores</c:v>
                </c:pt>
              </c:strCache>
            </c:strRef>
          </c:tx>
          <c:spPr>
            <a:gradFill>
              <a:gsLst>
                <a:gs pos="20000">
                  <a:schemeClr val="accent3">
                    <a:lumMod val="40000"/>
                    <a:lumOff val="60000"/>
                  </a:schemeClr>
                </a:gs>
                <a:gs pos="100000">
                  <a:schemeClr val="accent3">
                    <a:lumMod val="75000"/>
                  </a:schemeClr>
                </a:gs>
              </a:gsLst>
              <a:lin ang="16200000" scaled="1"/>
            </a:gradFill>
            <a:ln>
              <a:solidFill>
                <a:schemeClr val="accent3">
                  <a:lumMod val="75000"/>
                </a:schemeClr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Segoe UI" panose="020B0502040204020203" pitchFamily="34" charset="0"/>
                    <a:ea typeface="+mn-ea"/>
                    <a:cs typeface="Segoe UI" panose="020B0502040204020203" pitchFamily="34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'Resumen Ratios'!$I$41:$M$41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Ratios'!$I$46:$M$46</c:f>
              <c:numCache>
                <c:formatCode>#,##0.0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837-4B92-833B-3AEA087CF6E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20"/>
        <c:axId val="1837103008"/>
        <c:axId val="1837098112"/>
      </c:barChart>
      <c:catAx>
        <c:axId val="18371030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cap="all" spc="120" normalizeH="0" baseline="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  <a:cs typeface="Segoe UI" panose="020B0502040204020203" pitchFamily="34" charset="0"/>
              </a:defRPr>
            </a:pPr>
            <a:endParaRPr lang="en-US"/>
          </a:p>
        </c:txPr>
        <c:crossAx val="1837098112"/>
        <c:crosses val="autoZero"/>
        <c:auto val="1"/>
        <c:lblAlgn val="ctr"/>
        <c:lblOffset val="0"/>
        <c:tickLblSkip val="1"/>
        <c:tickMarkSkip val="1"/>
        <c:noMultiLvlLbl val="0"/>
      </c:catAx>
      <c:valAx>
        <c:axId val="1837098112"/>
        <c:scaling>
          <c:orientation val="minMax"/>
        </c:scaling>
        <c:delete val="1"/>
        <c:axPos val="l"/>
        <c:numFmt formatCode="#,##0.0" sourceLinked="0"/>
        <c:majorTickMark val="none"/>
        <c:minorTickMark val="none"/>
        <c:tickLblPos val="none"/>
        <c:crossAx val="1837103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Segoe UI" panose="020B0502040204020203" pitchFamily="34" charset="0"/>
              <a:ea typeface="+mn-ea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noFill/>
      <a:round/>
    </a:ln>
    <a:effectLst/>
  </c:spPr>
  <c:txPr>
    <a:bodyPr/>
    <a:lstStyle/>
    <a:p>
      <a:pPr>
        <a:defRPr>
          <a:latin typeface="Segoe UI" panose="020B0502040204020203" pitchFamily="34" charset="0"/>
          <a:cs typeface="Segoe UI" panose="020B0502040204020203" pitchFamily="34" charset="0"/>
        </a:defRPr>
      </a:pPr>
      <a:endParaRPr lang="en-US"/>
    </a:p>
  </c:txPr>
  <c:printSettings>
    <c:headerFooter alignWithMargins="0"/>
    <c:pageMargins b="1" l="0.75000000000000377" r="0.75000000000000377" t="1" header="0" footer="0"/>
    <c:pageSetup paperSize="9" orientation="landscape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  <a:cs typeface="+mn-cs"/>
              </a:defRPr>
            </a:pPr>
            <a:r>
              <a:rPr lang="es-ES" sz="1600"/>
              <a:t>LIQUIDEZ </a:t>
            </a:r>
          </a:p>
        </c:rich>
      </c:tx>
      <c:layout>
        <c:manualLayout>
          <c:xMode val="edge"/>
          <c:yMode val="edge"/>
          <c:x val="0.35883750749166626"/>
          <c:y val="1.90004758177158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bg1">
                  <a:lumMod val="65000"/>
                </a:schemeClr>
              </a:solidFill>
              <a:latin typeface="Segoe UI Black" panose="020B0A02040204020203" pitchFamily="34" charset="0"/>
              <a:ea typeface="Segoe UI Black" panose="020B0A02040204020203" pitchFamily="34" charset="0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 w="9525" cap="flat" cmpd="sng" algn="ctr">
          <a:noFill/>
          <a:prstDash val="solid"/>
          <a:round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12329587556531"/>
          <c:y val="0.13991158999861861"/>
          <c:w val="0.86728321526231"/>
          <c:h val="0.68804868689659493"/>
        </c:manualLayout>
      </c:layout>
      <c:bar3DChart>
        <c:barDir val="col"/>
        <c:grouping val="clustered"/>
        <c:varyColors val="0"/>
        <c:ser>
          <c:idx val="1"/>
          <c:order val="0"/>
          <c:tx>
            <c:strRef>
              <c:f>'Resumen Ratios'!$E$15:$G$15</c:f>
              <c:strCache>
                <c:ptCount val="3"/>
                <c:pt idx="0">
                  <c:v>Solvencia o Liquidez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>
              <a:contourClr>
                <a:schemeClr val="accent2">
                  <a:lumMod val="75000"/>
                </a:schemeClr>
              </a:contourClr>
            </a:sp3d>
          </c:spPr>
          <c:invertIfNegative val="0"/>
          <c:cat>
            <c:numRef>
              <c:f>'Resumen Ratios'!$I$41:$M$41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Ratios'!$I$15:$M$15</c:f>
              <c:numCache>
                <c:formatCode>#,##0.00</c:formatCode>
                <c:ptCount val="5"/>
                <c:pt idx="0">
                  <c:v>0.86091634224932623</c:v>
                </c:pt>
                <c:pt idx="1">
                  <c:v>0.57688774680656185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CD-4DDC-932E-1FB6DD128A58}"/>
            </c:ext>
          </c:extLst>
        </c:ser>
        <c:ser>
          <c:idx val="0"/>
          <c:order val="1"/>
          <c:tx>
            <c:strRef>
              <c:f>'Resumen Ratios'!$E$16:$G$16</c:f>
              <c:strCache>
                <c:ptCount val="3"/>
                <c:pt idx="0">
                  <c:v>Tesorería (Prueba Acida)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>
              <a:contourClr>
                <a:schemeClr val="accent1">
                  <a:lumMod val="75000"/>
                </a:schemeClr>
              </a:contourClr>
            </a:sp3d>
          </c:spPr>
          <c:invertIfNegative val="0"/>
          <c:cat>
            <c:numRef>
              <c:f>'Resumen Ratios'!$I$41:$M$41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Ratios'!$I$16:$M$16</c:f>
              <c:numCache>
                <c:formatCode>#,##0.00</c:formatCode>
                <c:ptCount val="5"/>
                <c:pt idx="0">
                  <c:v>0.86091634224932623</c:v>
                </c:pt>
                <c:pt idx="1">
                  <c:v>0.57688774680656185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2CD-4DDC-932E-1FB6DD128A58}"/>
            </c:ext>
          </c:extLst>
        </c:ser>
        <c:ser>
          <c:idx val="2"/>
          <c:order val="2"/>
          <c:tx>
            <c:strRef>
              <c:f>'Resumen Ratios'!$E$17:$G$17</c:f>
              <c:strCache>
                <c:ptCount val="3"/>
                <c:pt idx="0">
                  <c:v>Disponibilidad</c:v>
                </c:pt>
              </c:strCache>
            </c:strRef>
          </c:tx>
          <c:spPr>
            <a:solidFill>
              <a:schemeClr val="accent3">
                <a:lumMod val="75000"/>
              </a:schemeClr>
            </a:solidFill>
            <a:ln w="12700">
              <a:solidFill>
                <a:srgbClr val="808080"/>
              </a:solidFill>
              <a:prstDash val="solid"/>
            </a:ln>
            <a:effectLst>
              <a:innerShdw blurRad="114300">
                <a:prstClr val="black"/>
              </a:innerShdw>
            </a:effectLst>
            <a:sp3d contourW="12700">
              <a:contourClr>
                <a:srgbClr val="808080"/>
              </a:contourClr>
            </a:sp3d>
          </c:spPr>
          <c:invertIfNegative val="0"/>
          <c:cat>
            <c:numRef>
              <c:f>'Resumen Ratios'!$I$41:$M$41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Ratios'!$I$17:$M$17</c:f>
              <c:numCache>
                <c:formatCode>#,##0.00</c:formatCode>
                <c:ptCount val="5"/>
                <c:pt idx="0">
                  <c:v>0.19814943649296685</c:v>
                </c:pt>
                <c:pt idx="1">
                  <c:v>0.24779643754253172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96A-4832-916A-CE6BE1F225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box"/>
        <c:axId val="1837107360"/>
        <c:axId val="1837110080"/>
        <c:axId val="0"/>
      </c:bar3DChart>
      <c:catAx>
        <c:axId val="1837107360"/>
        <c:scaling>
          <c:orientation val="minMax"/>
        </c:scaling>
        <c:delete val="0"/>
        <c:axPos val="b"/>
        <c:numFmt formatCode="@" sourceLinked="1"/>
        <c:majorTickMark val="none"/>
        <c:minorTickMark val="none"/>
        <c:tickLblPos val="low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cap="all" baseline="0">
                <a:solidFill>
                  <a:schemeClr val="bg1">
                    <a:lumMod val="50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110080"/>
        <c:crosses val="autoZero"/>
        <c:auto val="1"/>
        <c:lblAlgn val="ctr"/>
        <c:lblOffset val="100"/>
        <c:noMultiLvlLbl val="0"/>
      </c:catAx>
      <c:valAx>
        <c:axId val="1837110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#,##0.0_ ;[Red]\-#,##0.0\ " sourceLinked="0"/>
        <c:majorTickMark val="none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bg1">
                    <a:lumMod val="50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1073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3276327663766441"/>
          <c:y val="0.91213054889877898"/>
          <c:w val="0.82309056840335904"/>
          <c:h val="6.4477598194962474E-2"/>
        </c:manualLayout>
      </c:layout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bg1">
                  <a:lumMod val="50000"/>
                </a:schemeClr>
              </a:solidFill>
              <a:latin typeface="Segoe UI" panose="020B0502040204020203" pitchFamily="34" charset="0"/>
              <a:ea typeface="+mn-ea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 alignWithMargins="0"/>
    <c:pageMargins b="1" l="0.75000000000000466" r="0.75000000000000466" t="1" header="0" footer="0"/>
    <c:pageSetup paperSize="9" orientation="landscape" horizontalDpi="-1" verticalDpi="0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  <a:cs typeface="+mn-cs"/>
              </a:defRPr>
            </a:pPr>
            <a:r>
              <a:rPr lang="es-ES" sz="1600"/>
              <a:t>GARANTÍA  </a:t>
            </a:r>
          </a:p>
        </c:rich>
      </c:tx>
      <c:layout>
        <c:manualLayout>
          <c:xMode val="edge"/>
          <c:yMode val="edge"/>
          <c:x val="0.35883750749166626"/>
          <c:y val="1.90004758177158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bg1">
                  <a:lumMod val="65000"/>
                </a:schemeClr>
              </a:solidFill>
              <a:latin typeface="Segoe UI Black" panose="020B0A02040204020203" pitchFamily="34" charset="0"/>
              <a:ea typeface="Segoe UI Black" panose="020B0A02040204020203" pitchFamily="34" charset="0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 w="9525" cap="flat" cmpd="sng" algn="ctr">
          <a:noFill/>
          <a:prstDash val="solid"/>
          <a:round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12329587556531"/>
          <c:y val="0.13991158999861861"/>
          <c:w val="0.86728321526231"/>
          <c:h val="0.68804868689659493"/>
        </c:manualLayout>
      </c:layout>
      <c:bar3DChart>
        <c:barDir val="col"/>
        <c:grouping val="clustered"/>
        <c:varyColors val="0"/>
        <c:ser>
          <c:idx val="1"/>
          <c:order val="0"/>
          <c:tx>
            <c:strRef>
              <c:f>'Resumen Ratios'!$E$8:$G$8</c:f>
              <c:strCache>
                <c:ptCount val="3"/>
                <c:pt idx="0">
                  <c:v>Garantía</c:v>
                </c:pt>
              </c:strCache>
            </c:strRef>
          </c:tx>
          <c:spPr>
            <a:solidFill>
              <a:schemeClr val="accent1">
                <a:tint val="77000"/>
              </a:schemeClr>
            </a:solidFill>
            <a:ln>
              <a:noFill/>
            </a:ln>
            <a:effectLst/>
            <a:sp3d>
              <a:contourClr>
                <a:schemeClr val="accent2">
                  <a:lumMod val="75000"/>
                </a:schemeClr>
              </a:contourClr>
            </a:sp3d>
          </c:spPr>
          <c:invertIfNegative val="0"/>
          <c:cat>
            <c:numRef>
              <c:f>'Resumen Ratios'!$I$6:$M$6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Ratios'!$I$8:$M$8</c:f>
              <c:numCache>
                <c:formatCode>#,##0.00</c:formatCode>
                <c:ptCount val="5"/>
                <c:pt idx="0">
                  <c:v>1.2431279481672519</c:v>
                </c:pt>
                <c:pt idx="1">
                  <c:v>0.99497516038049905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CD-4DDC-932E-1FB6DD128A58}"/>
            </c:ext>
          </c:extLst>
        </c:ser>
        <c:ser>
          <c:idx val="0"/>
          <c:order val="1"/>
          <c:tx>
            <c:strRef>
              <c:f>'Resumen Ratios'!$E$9:$G$9</c:f>
              <c:strCache>
                <c:ptCount val="3"/>
                <c:pt idx="0">
                  <c:v>Consistencia</c:v>
                </c:pt>
              </c:strCache>
            </c:strRef>
          </c:tx>
          <c:spPr>
            <a:solidFill>
              <a:schemeClr val="accent1">
                <a:shade val="76000"/>
              </a:schemeClr>
            </a:solidFill>
            <a:ln>
              <a:noFill/>
            </a:ln>
            <a:effectLst/>
            <a:sp3d>
              <a:contourClr>
                <a:schemeClr val="accent1">
                  <a:lumMod val="75000"/>
                </a:schemeClr>
              </a:contourClr>
            </a:sp3d>
          </c:spPr>
          <c:invertIfNegative val="0"/>
          <c:cat>
            <c:numRef>
              <c:f>'Resumen Ratios'!$I$6:$M$6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Ratios'!$I$9:$M$9</c:f>
              <c:numCache>
                <c:formatCode>#,##0.00</c:formatCode>
                <c:ptCount val="5"/>
                <c:pt idx="0">
                  <c:v>2.7657073632008649</c:v>
                </c:pt>
                <c:pt idx="1">
                  <c:v>3.3549345021960697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2CD-4DDC-932E-1FB6DD128A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box"/>
        <c:axId val="1837762512"/>
        <c:axId val="1837751632"/>
        <c:axId val="0"/>
      </c:bar3DChart>
      <c:catAx>
        <c:axId val="1837762512"/>
        <c:scaling>
          <c:orientation val="minMax"/>
        </c:scaling>
        <c:delete val="0"/>
        <c:axPos val="b"/>
        <c:numFmt formatCode="@" sourceLinked="1"/>
        <c:majorTickMark val="none"/>
        <c:minorTickMark val="none"/>
        <c:tickLblPos val="low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cap="all" baseline="0">
                <a:solidFill>
                  <a:schemeClr val="bg1">
                    <a:lumMod val="50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751632"/>
        <c:crosses val="autoZero"/>
        <c:auto val="1"/>
        <c:lblAlgn val="ctr"/>
        <c:lblOffset val="100"/>
        <c:noMultiLvlLbl val="0"/>
      </c:catAx>
      <c:valAx>
        <c:axId val="1837751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#,##0.0_ ;[Red]\-#,##0.0\ " sourceLinked="0"/>
        <c:majorTickMark val="none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bg1">
                    <a:lumMod val="50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7625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3276327663766441"/>
          <c:y val="0.91213054889877898"/>
          <c:w val="0.82309056840335904"/>
          <c:h val="6.4477598194962474E-2"/>
        </c:manualLayout>
      </c:layout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bg1">
                  <a:lumMod val="50000"/>
                </a:schemeClr>
              </a:solidFill>
              <a:latin typeface="Segoe UI" panose="020B0502040204020203" pitchFamily="34" charset="0"/>
              <a:ea typeface="+mn-ea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 alignWithMargins="0"/>
    <c:pageMargins b="1" l="0.75000000000000466" r="0.75000000000000466" t="1" header="0" footer="0"/>
    <c:pageSetup paperSize="9" orientation="landscape" horizontalDpi="-1" verticalDpi="0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  <a:cs typeface="+mn-cs"/>
              </a:defRPr>
            </a:pPr>
            <a:r>
              <a:rPr lang="es-ES" sz="1600"/>
              <a:t>ENDEUDAMIENTO</a:t>
            </a:r>
          </a:p>
        </c:rich>
      </c:tx>
      <c:layout>
        <c:manualLayout>
          <c:xMode val="edge"/>
          <c:yMode val="edge"/>
          <c:x val="0.35883750749166626"/>
          <c:y val="1.90004758177158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bg1">
                  <a:lumMod val="65000"/>
                </a:schemeClr>
              </a:solidFill>
              <a:latin typeface="Segoe UI Black" panose="020B0A02040204020203" pitchFamily="34" charset="0"/>
              <a:ea typeface="Segoe UI Black" panose="020B0A02040204020203" pitchFamily="34" charset="0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 w="9525" cap="flat" cmpd="sng" algn="ctr">
          <a:noFill/>
          <a:prstDash val="solid"/>
          <a:round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12329587556531"/>
          <c:y val="0.13991158999861861"/>
          <c:w val="0.86728321526231"/>
          <c:h val="0.68804868689659493"/>
        </c:manualLayout>
      </c:layout>
      <c:bar3DChart>
        <c:barDir val="col"/>
        <c:grouping val="clustered"/>
        <c:varyColors val="0"/>
        <c:ser>
          <c:idx val="1"/>
          <c:order val="0"/>
          <c:tx>
            <c:strRef>
              <c:f>'Resumen Ratios'!$E$23:$G$23</c:f>
              <c:strCache>
                <c:ptCount val="3"/>
                <c:pt idx="0">
                  <c:v>Endeud. Corto Plazo</c:v>
                </c:pt>
              </c:strCache>
            </c:strRef>
          </c:tx>
          <c:spPr>
            <a:solidFill>
              <a:schemeClr val="accent6">
                <a:shade val="76000"/>
              </a:schemeClr>
            </a:solidFill>
            <a:ln>
              <a:noFill/>
            </a:ln>
            <a:effectLst/>
            <a:sp3d>
              <a:contourClr>
                <a:schemeClr val="accent2">
                  <a:lumMod val="75000"/>
                </a:schemeClr>
              </a:contourClr>
            </a:sp3d>
          </c:spPr>
          <c:invertIfNegative val="0"/>
          <c:cat>
            <c:numRef>
              <c:f>('Resumen Ratios'!$I$41,'Resumen Ratios'!$J$41,'Resumen Ratios'!$K$41,'Resumen Ratios'!$L$41,'Resumen Ratios'!$M$41)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Ratios'!$I$23:$M$23</c:f>
              <c:numCache>
                <c:formatCode>#,##0.00</c:formatCode>
                <c:ptCount val="5"/>
                <c:pt idx="0">
                  <c:v>0.72946379010062923</c:v>
                </c:pt>
                <c:pt idx="1">
                  <c:v>1.4870869541546818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CD-4DDC-932E-1FB6DD128A58}"/>
            </c:ext>
          </c:extLst>
        </c:ser>
        <c:ser>
          <c:idx val="0"/>
          <c:order val="1"/>
          <c:tx>
            <c:strRef>
              <c:f>'Resumen Ratios'!$E$22:$G$22</c:f>
              <c:strCache>
                <c:ptCount val="3"/>
                <c:pt idx="0">
                  <c:v>Endeudamiento</c:v>
                </c:pt>
              </c:strCache>
            </c:strRef>
          </c:tx>
          <c:spPr>
            <a:solidFill>
              <a:schemeClr val="accent6">
                <a:tint val="77000"/>
              </a:schemeClr>
            </a:solidFill>
            <a:ln>
              <a:noFill/>
            </a:ln>
            <a:effectLst/>
            <a:sp3d>
              <a:contourClr>
                <a:schemeClr val="accent1">
                  <a:lumMod val="75000"/>
                </a:schemeClr>
              </a:contourClr>
            </a:sp3d>
          </c:spPr>
          <c:invertIfNegative val="0"/>
          <c:cat>
            <c:numRef>
              <c:f>('Resumen Ratios'!$I$41,'Resumen Ratios'!$J$41,'Resumen Ratios'!$K$41,'Resumen Ratios'!$L$41,'Resumen Ratios'!$M$41)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Ratios'!$I$22:$M$22</c:f>
              <c:numCache>
                <c:formatCode>#,##0.00</c:formatCode>
                <c:ptCount val="5"/>
                <c:pt idx="0">
                  <c:v>1.3532684596623599</c:v>
                </c:pt>
                <c:pt idx="1">
                  <c:v>2.1789128233699855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2CD-4DDC-932E-1FB6DD128A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box"/>
        <c:axId val="1837761968"/>
        <c:axId val="1837763056"/>
        <c:axId val="0"/>
      </c:bar3DChart>
      <c:catAx>
        <c:axId val="1837761968"/>
        <c:scaling>
          <c:orientation val="minMax"/>
        </c:scaling>
        <c:delete val="0"/>
        <c:axPos val="b"/>
        <c:numFmt formatCode="@" sourceLinked="1"/>
        <c:majorTickMark val="none"/>
        <c:minorTickMark val="none"/>
        <c:tickLblPos val="low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cap="all" baseline="0">
                <a:solidFill>
                  <a:schemeClr val="bg1">
                    <a:lumMod val="50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763056"/>
        <c:crosses val="autoZero"/>
        <c:auto val="1"/>
        <c:lblAlgn val="ctr"/>
        <c:lblOffset val="100"/>
        <c:noMultiLvlLbl val="0"/>
      </c:catAx>
      <c:valAx>
        <c:axId val="1837763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#,##0.0_ ;[Red]\-#,##0.0\ " sourceLinked="0"/>
        <c:majorTickMark val="none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bg1">
                    <a:lumMod val="50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76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3276327663766441"/>
          <c:y val="0.91213054889877898"/>
          <c:w val="0.82309056840335904"/>
          <c:h val="6.4477598194962474E-2"/>
        </c:manualLayout>
      </c:layout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bg1">
                  <a:lumMod val="50000"/>
                </a:schemeClr>
              </a:solidFill>
              <a:latin typeface="Segoe UI" panose="020B0502040204020203" pitchFamily="34" charset="0"/>
              <a:ea typeface="+mn-ea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 alignWithMargins="0"/>
    <c:pageMargins b="1" l="0.75000000000000466" r="0.75000000000000466" t="1" header="0" footer="0"/>
    <c:pageSetup paperSize="9" orientation="landscape" horizontalDpi="-1" verticalDpi="0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  <a:cs typeface="+mn-cs"/>
              </a:defRPr>
            </a:pPr>
            <a:r>
              <a:rPr lang="es-ES" sz="1600"/>
              <a:t>RENTABILIDAD</a:t>
            </a:r>
          </a:p>
        </c:rich>
      </c:tx>
      <c:layout>
        <c:manualLayout>
          <c:xMode val="edge"/>
          <c:yMode val="edge"/>
          <c:x val="0.35883750749166626"/>
          <c:y val="1.90004758177158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bg1">
                  <a:lumMod val="65000"/>
                </a:schemeClr>
              </a:solidFill>
              <a:latin typeface="Segoe UI Black" panose="020B0A02040204020203" pitchFamily="34" charset="0"/>
              <a:ea typeface="Segoe UI Black" panose="020B0A02040204020203" pitchFamily="34" charset="0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 w="9525" cap="flat" cmpd="sng" algn="ctr">
          <a:noFill/>
          <a:prstDash val="solid"/>
          <a:round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12329587556531"/>
          <c:y val="0.13991158999861861"/>
          <c:w val="0.86728321526231"/>
          <c:h val="0.68804868689659493"/>
        </c:manualLayout>
      </c:layout>
      <c:bar3DChart>
        <c:barDir val="col"/>
        <c:grouping val="clustered"/>
        <c:varyColors val="0"/>
        <c:ser>
          <c:idx val="1"/>
          <c:order val="0"/>
          <c:tx>
            <c:strRef>
              <c:f>'Resumen Ratios'!$E$28:$G$28</c:f>
              <c:strCache>
                <c:ptCount val="3"/>
                <c:pt idx="0">
                  <c:v>Rentabilidad Financiera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>
              <a:contourClr>
                <a:schemeClr val="accent2">
                  <a:lumMod val="75000"/>
                </a:schemeClr>
              </a:contourClr>
            </a:sp3d>
          </c:spPr>
          <c:invertIfNegative val="0"/>
          <c:cat>
            <c:numRef>
              <c:f>'Resumen Ratios'!$I$20:$M$20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Ratios'!$I$28:$M$28</c:f>
              <c:numCache>
                <c:formatCode>0.00%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CD-4DDC-932E-1FB6DD128A58}"/>
            </c:ext>
          </c:extLst>
        </c:ser>
        <c:ser>
          <c:idx val="0"/>
          <c:order val="1"/>
          <c:tx>
            <c:strRef>
              <c:f>'Resumen Ratios'!$E$29:$G$29</c:f>
              <c:strCache>
                <c:ptCount val="3"/>
                <c:pt idx="0">
                  <c:v>Rentabilidad Económica</c:v>
                </c:pt>
              </c:strCache>
            </c:strRef>
          </c:tx>
          <c:spPr>
            <a:solidFill>
              <a:schemeClr val="accent4">
                <a:shade val="65000"/>
              </a:schemeClr>
            </a:solidFill>
            <a:ln>
              <a:noFill/>
            </a:ln>
            <a:effectLst/>
            <a:sp3d>
              <a:contourClr>
                <a:schemeClr val="accent1">
                  <a:lumMod val="75000"/>
                </a:schemeClr>
              </a:contourClr>
            </a:sp3d>
          </c:spPr>
          <c:invertIfNegative val="0"/>
          <c:cat>
            <c:numRef>
              <c:f>'Resumen Ratios'!$I$20:$M$20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Ratios'!$I$29:$M$29</c:f>
              <c:numCache>
                <c:formatCode>0.00%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2CD-4DDC-932E-1FB6DD128A58}"/>
            </c:ext>
          </c:extLst>
        </c:ser>
        <c:ser>
          <c:idx val="2"/>
          <c:order val="2"/>
          <c:tx>
            <c:strRef>
              <c:f>'Resumen Ratios'!$E$31:$G$31</c:f>
              <c:strCache>
                <c:ptCount val="3"/>
                <c:pt idx="0">
                  <c:v>Rentabilidad de las Ventas</c:v>
                </c:pt>
              </c:strCache>
            </c:strRef>
          </c:tx>
          <c:spPr>
            <a:solidFill>
              <a:schemeClr val="accent4">
                <a:tint val="65000"/>
              </a:schemeClr>
            </a:solidFill>
            <a:ln>
              <a:noFill/>
            </a:ln>
            <a:effectLst>
              <a:innerShdw blurRad="114300">
                <a:prstClr val="black"/>
              </a:innerShdw>
            </a:effectLst>
            <a:sp3d/>
          </c:spPr>
          <c:invertIfNegative val="0"/>
          <c:cat>
            <c:numRef>
              <c:f>'Resumen Ratios'!$I$20:$M$20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Ratios'!$I$31:$M$31</c:f>
              <c:numCache>
                <c:formatCode>0.00%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92-40A8-9B12-C9908B1A4A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box"/>
        <c:axId val="1837750544"/>
        <c:axId val="1837756528"/>
        <c:axId val="0"/>
      </c:bar3DChart>
      <c:catAx>
        <c:axId val="1837750544"/>
        <c:scaling>
          <c:orientation val="minMax"/>
        </c:scaling>
        <c:delete val="0"/>
        <c:axPos val="b"/>
        <c:numFmt formatCode="@" sourceLinked="1"/>
        <c:majorTickMark val="none"/>
        <c:minorTickMark val="none"/>
        <c:tickLblPos val="low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cap="all" baseline="0">
                <a:solidFill>
                  <a:schemeClr val="bg1">
                    <a:lumMod val="50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756528"/>
        <c:crosses val="autoZero"/>
        <c:auto val="1"/>
        <c:lblAlgn val="ctr"/>
        <c:lblOffset val="100"/>
        <c:noMultiLvlLbl val="0"/>
      </c:catAx>
      <c:valAx>
        <c:axId val="1837756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#,##0.0_ ;[Red]\-#,##0.0\ " sourceLinked="0"/>
        <c:majorTickMark val="none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bg1">
                    <a:lumMod val="50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750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3276327663766441"/>
          <c:y val="0.91213054889877898"/>
          <c:w val="0.82309056840335904"/>
          <c:h val="6.4477598194962474E-2"/>
        </c:manualLayout>
      </c:layout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bg1">
                  <a:lumMod val="50000"/>
                </a:schemeClr>
              </a:solidFill>
              <a:latin typeface="Segoe UI" panose="020B0502040204020203" pitchFamily="34" charset="0"/>
              <a:ea typeface="+mn-ea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 alignWithMargins="0"/>
    <c:pageMargins b="1" l="0.75000000000000466" r="0.75000000000000466" t="1" header="0" footer="0"/>
    <c:pageSetup paperSize="9" orientation="landscape" horizontalDpi="-1" verticalDpi="0"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bg1">
                    <a:lumMod val="65000"/>
                  </a:schemeClr>
                </a:solidFill>
                <a:latin typeface="Segoe UI Black" panose="020B0A02040204020203" pitchFamily="34" charset="0"/>
                <a:ea typeface="Segoe UI Black" panose="020B0A02040204020203" pitchFamily="34" charset="0"/>
                <a:cs typeface="+mn-cs"/>
              </a:defRPr>
            </a:pPr>
            <a:r>
              <a:rPr lang="es-ES" sz="1600"/>
              <a:t>DÍAS COBRO Y PAGO</a:t>
            </a:r>
          </a:p>
        </c:rich>
      </c:tx>
      <c:layout>
        <c:manualLayout>
          <c:xMode val="edge"/>
          <c:yMode val="edge"/>
          <c:x val="0.35883750749166626"/>
          <c:y val="1.900047581771581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bg1">
                  <a:lumMod val="65000"/>
                </a:schemeClr>
              </a:solidFill>
              <a:latin typeface="Segoe UI Black" panose="020B0A02040204020203" pitchFamily="34" charset="0"/>
              <a:ea typeface="Segoe UI Black" panose="020B0A02040204020203" pitchFamily="34" charset="0"/>
              <a:cs typeface="+mn-cs"/>
            </a:defRPr>
          </a:pPr>
          <a:endParaRPr lang="en-US"/>
        </a:p>
      </c:txPr>
    </c:title>
    <c:autoTitleDeleted val="0"/>
    <c:view3D>
      <c:rotX val="0"/>
      <c:rotY val="0"/>
      <c:depthPercent val="60"/>
      <c:rAngAx val="0"/>
      <c:perspective val="100"/>
    </c:view3D>
    <c:floor>
      <c:thickness val="0"/>
      <c:spPr>
        <a:solidFill>
          <a:schemeClr val="lt1">
            <a:lumMod val="95000"/>
          </a:schemeClr>
        </a:solidFill>
        <a:ln w="9525" cap="flat" cmpd="sng" algn="ctr">
          <a:noFill/>
          <a:prstDash val="solid"/>
          <a:round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12329587556531"/>
          <c:y val="0.13991158999861861"/>
          <c:w val="0.86728321526231"/>
          <c:h val="0.68804868689659493"/>
        </c:manualLayout>
      </c:layout>
      <c:bar3DChart>
        <c:barDir val="col"/>
        <c:grouping val="clustered"/>
        <c:varyColors val="0"/>
        <c:ser>
          <c:idx val="1"/>
          <c:order val="0"/>
          <c:tx>
            <c:strRef>
              <c:f>'Resumen Ratios'!$E$45:$G$45</c:f>
              <c:strCache>
                <c:ptCount val="3"/>
                <c:pt idx="0">
                  <c:v>Días cobro clientes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>
              <a:contourClr>
                <a:schemeClr val="accent2">
                  <a:lumMod val="75000"/>
                </a:schemeClr>
              </a:contourClr>
            </a:sp3d>
          </c:spPr>
          <c:invertIfNegative val="0"/>
          <c:cat>
            <c:numRef>
              <c:f>'Resumen Ratios'!$I$41:$M$41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Ratios'!$I$45:$M$45</c:f>
              <c:numCache>
                <c:formatCode>#,##0.0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CD-4DDC-932E-1FB6DD128A58}"/>
            </c:ext>
          </c:extLst>
        </c:ser>
        <c:ser>
          <c:idx val="0"/>
          <c:order val="1"/>
          <c:tx>
            <c:strRef>
              <c:f>'Resumen Ratios'!$E$46:$G$46</c:f>
              <c:strCache>
                <c:ptCount val="3"/>
                <c:pt idx="0">
                  <c:v>Días pago proveedores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>
              <a:contourClr>
                <a:schemeClr val="accent1">
                  <a:lumMod val="75000"/>
                </a:schemeClr>
              </a:contourClr>
            </a:sp3d>
          </c:spPr>
          <c:invertIfNegative val="0"/>
          <c:cat>
            <c:numRef>
              <c:f>'Resumen Ratios'!$I$41:$M$41</c:f>
              <c:numCache>
                <c:formatCode>@</c:formatCode>
                <c:ptCount val="5"/>
                <c:pt idx="0">
                  <c:v>2023</c:v>
                </c:pt>
                <c:pt idx="1">
                  <c:v>2022</c:v>
                </c:pt>
                <c:pt idx="2">
                  <c:v>2021</c:v>
                </c:pt>
                <c:pt idx="3">
                  <c:v>2020</c:v>
                </c:pt>
                <c:pt idx="4">
                  <c:v>2019</c:v>
                </c:pt>
              </c:numCache>
            </c:numRef>
          </c:cat>
          <c:val>
            <c:numRef>
              <c:f>'Resumen Ratios'!$I$46:$M$46</c:f>
              <c:numCache>
                <c:formatCode>#,##0.0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2CD-4DDC-932E-1FB6DD128A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5"/>
        <c:shape val="box"/>
        <c:axId val="1837748368"/>
        <c:axId val="1837752176"/>
        <c:axId val="0"/>
      </c:bar3DChart>
      <c:catAx>
        <c:axId val="1837748368"/>
        <c:scaling>
          <c:orientation val="minMax"/>
        </c:scaling>
        <c:delete val="0"/>
        <c:axPos val="b"/>
        <c:numFmt formatCode="@" sourceLinked="1"/>
        <c:majorTickMark val="none"/>
        <c:minorTickMark val="none"/>
        <c:tickLblPos val="low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cap="all" baseline="0">
                <a:solidFill>
                  <a:schemeClr val="bg1">
                    <a:lumMod val="50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752176"/>
        <c:crosses val="autoZero"/>
        <c:auto val="1"/>
        <c:lblAlgn val="ctr"/>
        <c:lblOffset val="100"/>
        <c:noMultiLvlLbl val="0"/>
      </c:catAx>
      <c:valAx>
        <c:axId val="18377521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prstDash val="solid"/>
              <a:round/>
            </a:ln>
            <a:effectLst/>
          </c:spPr>
        </c:majorGridlines>
        <c:numFmt formatCode="#,##0.0_ ;[Red]\-#,##0.0\ " sourceLinked="0"/>
        <c:majorTickMark val="none"/>
        <c:minorTickMark val="none"/>
        <c:tickLblPos val="nextTo"/>
        <c:spPr>
          <a:noFill/>
          <a:ln w="9525" cap="flat" cmpd="sng" algn="ctr">
            <a:noFill/>
            <a:prstDash val="solid"/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bg1">
                    <a:lumMod val="50000"/>
                  </a:schemeClr>
                </a:solidFill>
                <a:latin typeface="Segoe UI" panose="020B0502040204020203" pitchFamily="34" charset="0"/>
                <a:ea typeface="+mn-ea"/>
                <a:cs typeface="Segoe UI" panose="020B0502040204020203" pitchFamily="34" charset="0"/>
              </a:defRPr>
            </a:pPr>
            <a:endParaRPr lang="en-US"/>
          </a:p>
        </c:txPr>
        <c:crossAx val="1837748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3276327663766441"/>
          <c:y val="0.91213054889877898"/>
          <c:w val="0.82309056840335904"/>
          <c:h val="6.4477598194962474E-2"/>
        </c:manualLayout>
      </c:layout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bg1">
                  <a:lumMod val="50000"/>
                </a:schemeClr>
              </a:solidFill>
              <a:latin typeface="Segoe UI" panose="020B0502040204020203" pitchFamily="34" charset="0"/>
              <a:ea typeface="+mn-ea"/>
              <a:cs typeface="Segoe UI" panose="020B0502040204020203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 alignWithMargins="0"/>
    <c:pageMargins b="1" l="0.75000000000000466" r="0.75000000000000466" t="1" header="0" footer="0"/>
    <c:pageSetup paperSize="9" orientation="landscape" horizontalDpi="-1" verticalDpi="0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15.xml><?xml version="1.0" encoding="utf-8"?>
<cs:colorStyle xmlns:cs="http://schemas.microsoft.com/office/drawing/2012/chartStyle" xmlns:a="http://schemas.openxmlformats.org/drawingml/2006/main" meth="withinLinearReversed" id="26">
  <a:schemeClr val="accent6"/>
</cs:colorStyle>
</file>

<file path=xl/charts/colors16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17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8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9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pattFill prst="ltDn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>
        <a:solidFill>
          <a:schemeClr val="phClr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9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narHorz">
        <a:fgClr>
          <a:schemeClr val="phClr"/>
        </a:fgClr>
        <a:bgClr>
          <a:schemeClr val="phClr">
            <a:lumMod val="20000"/>
            <a:lumOff val="80000"/>
          </a:schemeClr>
        </a:bgClr>
      </a:pattFill>
      <a:effectLst>
        <a:innerShdw blurRad="114300">
          <a:schemeClr val="phClr"/>
        </a:innerShdw>
      </a:effectLst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pattFill prst="ltDn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>
        <a:solidFill>
          <a:schemeClr val="phClr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 cap="none" spc="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>
            <a:alpha val="70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 baseline="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1600" b="0" i="0" kern="1200" cap="none" spc="5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105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 mods="ignoreCSTransforms">
      <cs:styleClr val="0">
        <a:shade val="25000"/>
      </cs:styl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 mods="ignoreCSTransforms">
      <cs:styleClr val="0">
        <a:tint val="25000"/>
      </cs:styl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105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 mods="ignoreCSTransforms">
      <cs:styleClr val="0">
        <a:shade val="25000"/>
      </cs:styl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 mods="ignoreCSTransforms">
      <cs:styleClr val="0">
        <a:tint val="25000"/>
      </cs:styl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105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 mods="ignoreCSTransforms">
      <cs:styleClr val="0">
        <a:shade val="25000"/>
      </cs:styl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 mods="ignoreCSTransforms">
      <cs:styleClr val="0">
        <a:tint val="25000"/>
      </cs:styl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105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 mods="ignoreCSTransforms">
      <cs:styleClr val="0">
        <a:shade val="25000"/>
      </cs:styl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 mods="ignoreCSTransforms">
      <cs:styleClr val="0">
        <a:tint val="25000"/>
      </cs:styl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105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 mods="ignoreCSTransforms">
      <cs:styleClr val="0">
        <a:shade val="25000"/>
      </cs:styl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8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 mods="ignoreCSTransforms">
      <cs:styleClr val="0">
        <a:tint val="25000"/>
      </cs:styl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iniciohoja"/><Relationship Id="rId2" Type="http://schemas.openxmlformats.org/officeDocument/2006/relationships/image" Target="../media/image1.png"/><Relationship Id="rId1" Type="http://schemas.openxmlformats.org/officeDocument/2006/relationships/hyperlink" Target="#arribaDATOS"/><Relationship Id="rId4" Type="http://schemas.openxmlformats.org/officeDocument/2006/relationships/hyperlink" Target="#arribaa2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arribaDATOS"/><Relationship Id="rId2" Type="http://schemas.openxmlformats.org/officeDocument/2006/relationships/image" Target="../media/image2.png"/><Relationship Id="rId1" Type="http://schemas.openxmlformats.org/officeDocument/2006/relationships/hyperlink" Target="#'INICIO '!A1"/><Relationship Id="rId6" Type="http://schemas.openxmlformats.org/officeDocument/2006/relationships/image" Target="../media/image1.png"/><Relationship Id="rId5" Type="http://schemas.openxmlformats.org/officeDocument/2006/relationships/hyperlink" Target="#ARRIBAAR"/><Relationship Id="rId4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arribaa2"/><Relationship Id="rId7" Type="http://schemas.openxmlformats.org/officeDocument/2006/relationships/chart" Target="../charts/chart3.xml"/><Relationship Id="rId2" Type="http://schemas.openxmlformats.org/officeDocument/2006/relationships/image" Target="../media/image2.png"/><Relationship Id="rId1" Type="http://schemas.openxmlformats.org/officeDocument/2006/relationships/hyperlink" Target="#arribaDATOS"/><Relationship Id="rId6" Type="http://schemas.openxmlformats.org/officeDocument/2006/relationships/chart" Target="../charts/chart2.xml"/><Relationship Id="rId5" Type="http://schemas.openxmlformats.org/officeDocument/2006/relationships/chart" Target="../charts/chart1.xml"/><Relationship Id="rId4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png"/><Relationship Id="rId3" Type="http://schemas.openxmlformats.org/officeDocument/2006/relationships/hyperlink" Target="#'INICIO '!B133"/><Relationship Id="rId7" Type="http://schemas.openxmlformats.org/officeDocument/2006/relationships/hyperlink" Target="#ARRIBAAR"/><Relationship Id="rId2" Type="http://schemas.openxmlformats.org/officeDocument/2006/relationships/hyperlink" Target="#'INICIO '!B359"/><Relationship Id="rId1" Type="http://schemas.openxmlformats.org/officeDocument/2006/relationships/hyperlink" Target="#'INICIO '!B312"/><Relationship Id="rId6" Type="http://schemas.openxmlformats.org/officeDocument/2006/relationships/hyperlink" Target="#'INICIO '!B415"/><Relationship Id="rId5" Type="http://schemas.openxmlformats.org/officeDocument/2006/relationships/hyperlink" Target="#'INICIO '!B244"/><Relationship Id="rId10" Type="http://schemas.openxmlformats.org/officeDocument/2006/relationships/image" Target="../media/image1.png"/><Relationship Id="rId4" Type="http://schemas.openxmlformats.org/officeDocument/2006/relationships/hyperlink" Target="#'INICIO '!B186"/><Relationship Id="rId9" Type="http://schemas.openxmlformats.org/officeDocument/2006/relationships/hyperlink" Target="#arribaR1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hyperlink" Target="#arribaa2"/><Relationship Id="rId7" Type="http://schemas.openxmlformats.org/officeDocument/2006/relationships/hyperlink" Target="#arribaR1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6" Type="http://schemas.openxmlformats.org/officeDocument/2006/relationships/image" Target="../media/image1.png"/><Relationship Id="rId5" Type="http://schemas.openxmlformats.org/officeDocument/2006/relationships/hyperlink" Target="#arribaR2"/><Relationship Id="rId10" Type="http://schemas.openxmlformats.org/officeDocument/2006/relationships/chart" Target="../charts/chart8.xml"/><Relationship Id="rId4" Type="http://schemas.openxmlformats.org/officeDocument/2006/relationships/image" Target="../media/image2.png"/><Relationship Id="rId9" Type="http://schemas.openxmlformats.org/officeDocument/2006/relationships/chart" Target="../charts/chart7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png"/><Relationship Id="rId13" Type="http://schemas.openxmlformats.org/officeDocument/2006/relationships/chart" Target="../charts/chart16.xml"/><Relationship Id="rId3" Type="http://schemas.openxmlformats.org/officeDocument/2006/relationships/chart" Target="../charts/chart11.xml"/><Relationship Id="rId7" Type="http://schemas.openxmlformats.org/officeDocument/2006/relationships/hyperlink" Target="#arribaR1"/><Relationship Id="rId12" Type="http://schemas.openxmlformats.org/officeDocument/2006/relationships/chart" Target="../charts/chart15.xml"/><Relationship Id="rId2" Type="http://schemas.openxmlformats.org/officeDocument/2006/relationships/chart" Target="../charts/chart10.xml"/><Relationship Id="rId16" Type="http://schemas.openxmlformats.org/officeDocument/2006/relationships/chart" Target="../charts/chart19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11" Type="http://schemas.openxmlformats.org/officeDocument/2006/relationships/hyperlink" Target="#arribaR2"/><Relationship Id="rId5" Type="http://schemas.openxmlformats.org/officeDocument/2006/relationships/chart" Target="../charts/chart13.xml"/><Relationship Id="rId15" Type="http://schemas.openxmlformats.org/officeDocument/2006/relationships/chart" Target="../charts/chart18.xml"/><Relationship Id="rId10" Type="http://schemas.openxmlformats.org/officeDocument/2006/relationships/image" Target="../media/image1.png"/><Relationship Id="rId4" Type="http://schemas.openxmlformats.org/officeDocument/2006/relationships/chart" Target="../charts/chart12.xml"/><Relationship Id="rId9" Type="http://schemas.openxmlformats.org/officeDocument/2006/relationships/hyperlink" Target="#'INICIO '!A1"/><Relationship Id="rId14" Type="http://schemas.openxmlformats.org/officeDocument/2006/relationships/chart" Target="../charts/chart1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571500</xdr:colOff>
      <xdr:row>0</xdr:row>
      <xdr:rowOff>95249</xdr:rowOff>
    </xdr:from>
    <xdr:to>
      <xdr:col>8</xdr:col>
      <xdr:colOff>942975</xdr:colOff>
      <xdr:row>0</xdr:row>
      <xdr:rowOff>371474</xdr:rowOff>
    </xdr:to>
    <xdr:pic>
      <xdr:nvPicPr>
        <xdr:cNvPr id="4" name="3 Imagen">
          <a:hlinkClick xmlns:r="http://schemas.openxmlformats.org/officeDocument/2006/relationships" r:id="rId1" tooltip="Ir a la hoja SIGUIENTE"/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667500" y="95249"/>
          <a:ext cx="371475" cy="276225"/>
        </a:xfrm>
        <a:prstGeom prst="rect">
          <a:avLst/>
        </a:prstGeom>
      </xdr:spPr>
    </xdr:pic>
    <xdr:clientData/>
  </xdr:twoCellAnchor>
  <xdr:oneCellAnchor>
    <xdr:from>
      <xdr:col>9</xdr:col>
      <xdr:colOff>180975</xdr:colOff>
      <xdr:row>32</xdr:row>
      <xdr:rowOff>123825</xdr:rowOff>
    </xdr:from>
    <xdr:ext cx="633763" cy="297004"/>
    <xdr:sp macro="" textlink="">
      <xdr:nvSpPr>
        <xdr:cNvPr id="8" name="7 CuadroTexto">
          <a:hlinkClick xmlns:r="http://schemas.openxmlformats.org/officeDocument/2006/relationships" r:id="rId3" tooltip="VOLVER al inicio"/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7153275" y="38242875"/>
          <a:ext cx="633763" cy="2970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1200" b="1">
              <a:solidFill>
                <a:srgbClr val="FFFFCC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volver</a:t>
          </a:r>
        </a:p>
      </xdr:txBody>
    </xdr:sp>
    <xdr:clientData/>
  </xdr:oneCellAnchor>
  <xdr:oneCellAnchor>
    <xdr:from>
      <xdr:col>9</xdr:col>
      <xdr:colOff>180975</xdr:colOff>
      <xdr:row>39</xdr:row>
      <xdr:rowOff>123825</xdr:rowOff>
    </xdr:from>
    <xdr:ext cx="633763" cy="297004"/>
    <xdr:sp macro="" textlink="">
      <xdr:nvSpPr>
        <xdr:cNvPr id="9" name="8 CuadroTexto">
          <a:hlinkClick xmlns:r="http://schemas.openxmlformats.org/officeDocument/2006/relationships" r:id="rId3" tooltip="VOLVER al inicio"/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7153275" y="41138475"/>
          <a:ext cx="633763" cy="2970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1200" b="1">
              <a:solidFill>
                <a:srgbClr val="FFFFCC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volver</a:t>
          </a:r>
        </a:p>
      </xdr:txBody>
    </xdr:sp>
    <xdr:clientData/>
  </xdr:oneCellAnchor>
  <xdr:oneCellAnchor>
    <xdr:from>
      <xdr:col>9</xdr:col>
      <xdr:colOff>190500</xdr:colOff>
      <xdr:row>52</xdr:row>
      <xdr:rowOff>66675</xdr:rowOff>
    </xdr:from>
    <xdr:ext cx="633763" cy="297004"/>
    <xdr:sp macro="" textlink="">
      <xdr:nvSpPr>
        <xdr:cNvPr id="10" name="9 CuadroTexto">
          <a:hlinkClick xmlns:r="http://schemas.openxmlformats.org/officeDocument/2006/relationships" r:id="rId3" tooltip="VOLVER al inicio"/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7162800" y="43805475"/>
          <a:ext cx="633763" cy="2970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1200" b="1">
              <a:solidFill>
                <a:srgbClr val="FFFFCC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volver</a:t>
          </a:r>
        </a:p>
      </xdr:txBody>
    </xdr:sp>
    <xdr:clientData/>
  </xdr:oneCellAnchor>
  <xdr:oneCellAnchor>
    <xdr:from>
      <xdr:col>9</xdr:col>
      <xdr:colOff>171450</xdr:colOff>
      <xdr:row>90</xdr:row>
      <xdr:rowOff>104775</xdr:rowOff>
    </xdr:from>
    <xdr:ext cx="633763" cy="297004"/>
    <xdr:sp macro="" textlink="">
      <xdr:nvSpPr>
        <xdr:cNvPr id="11" name="10 CuadroTexto">
          <a:hlinkClick xmlns:r="http://schemas.openxmlformats.org/officeDocument/2006/relationships" r:id="rId3" tooltip="VOLVER al inicio"/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7143750" y="50406300"/>
          <a:ext cx="633763" cy="2970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1200" b="1">
              <a:solidFill>
                <a:srgbClr val="FFFFCC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volver</a:t>
          </a:r>
        </a:p>
      </xdr:txBody>
    </xdr:sp>
    <xdr:clientData/>
  </xdr:oneCellAnchor>
  <xdr:oneCellAnchor>
    <xdr:from>
      <xdr:col>9</xdr:col>
      <xdr:colOff>161925</xdr:colOff>
      <xdr:row>129</xdr:row>
      <xdr:rowOff>142875</xdr:rowOff>
    </xdr:from>
    <xdr:ext cx="376385" cy="297004"/>
    <xdr:sp macro="" textlink="">
      <xdr:nvSpPr>
        <xdr:cNvPr id="12" name="11 CuadroTexto">
          <a:hlinkClick xmlns:r="http://schemas.openxmlformats.org/officeDocument/2006/relationships" r:id="rId4" tooltip="Ir a la sección"/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7019925" y="65798700"/>
          <a:ext cx="376385" cy="2970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1200" b="1">
              <a:solidFill>
                <a:srgbClr val="FFFFCC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IR</a:t>
          </a:r>
          <a:r>
            <a:rPr lang="es-ES" sz="1200" b="1" baseline="0">
              <a:solidFill>
                <a:srgbClr val="FFFFCC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 </a:t>
          </a:r>
          <a:endParaRPr lang="es-ES" sz="1200" b="1">
            <a:solidFill>
              <a:srgbClr val="FFFFCC"/>
            </a:solidFill>
            <a:latin typeface="Segoe UI" panose="020B0502040204020203" pitchFamily="34" charset="0"/>
            <a:ea typeface="Segoe UI" panose="020B0502040204020203" pitchFamily="34" charset="0"/>
            <a:cs typeface="Segoe UI" panose="020B0502040204020203" pitchFamily="34" charset="0"/>
          </a:endParaRPr>
        </a:p>
      </xdr:txBody>
    </xdr:sp>
    <xdr:clientData/>
  </xdr:oneCellAnchor>
  <xdr:oneCellAnchor>
    <xdr:from>
      <xdr:col>9</xdr:col>
      <xdr:colOff>142875</xdr:colOff>
      <xdr:row>183</xdr:row>
      <xdr:rowOff>0</xdr:rowOff>
    </xdr:from>
    <xdr:ext cx="633763" cy="297004"/>
    <xdr:sp macro="" textlink="">
      <xdr:nvSpPr>
        <xdr:cNvPr id="13" name="12 CuadroTexto">
          <a:hlinkClick xmlns:r="http://schemas.openxmlformats.org/officeDocument/2006/relationships" r:id="rId4" tooltip="Ir a la sección"/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7115175" y="71161275"/>
          <a:ext cx="633763" cy="297004"/>
        </a:xfrm>
        <a:prstGeom prst="rect">
          <a:avLst/>
        </a:prstGeom>
        <a:solidFill>
          <a:schemeClr val="accen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1200" b="1">
              <a:solidFill>
                <a:srgbClr val="FFFFCC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volver</a:t>
          </a:r>
        </a:p>
      </xdr:txBody>
    </xdr:sp>
    <xdr:clientData/>
  </xdr:oneCellAnchor>
  <xdr:oneCellAnchor>
    <xdr:from>
      <xdr:col>9</xdr:col>
      <xdr:colOff>161925</xdr:colOff>
      <xdr:row>241</xdr:row>
      <xdr:rowOff>0</xdr:rowOff>
    </xdr:from>
    <xdr:ext cx="633763" cy="297004"/>
    <xdr:sp macro="" textlink="">
      <xdr:nvSpPr>
        <xdr:cNvPr id="14" name="13 CuadroTexto">
          <a:hlinkClick xmlns:r="http://schemas.openxmlformats.org/officeDocument/2006/relationships" r:id="rId4" tooltip="Ir a la sección"/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7134225" y="81153000"/>
          <a:ext cx="633763" cy="2970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1200" b="1">
              <a:solidFill>
                <a:srgbClr val="000081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volver</a:t>
          </a:r>
        </a:p>
      </xdr:txBody>
    </xdr:sp>
    <xdr:clientData/>
  </xdr:oneCellAnchor>
  <xdr:oneCellAnchor>
    <xdr:from>
      <xdr:col>10</xdr:col>
      <xdr:colOff>66675</xdr:colOff>
      <xdr:row>308</xdr:row>
      <xdr:rowOff>304800</xdr:rowOff>
    </xdr:from>
    <xdr:ext cx="666750" cy="314325"/>
    <xdr:sp macro="" textlink="">
      <xdr:nvSpPr>
        <xdr:cNvPr id="15" name="14 CuadroTexto">
          <a:hlinkClick xmlns:r="http://schemas.openxmlformats.org/officeDocument/2006/relationships" r:id="rId4" tooltip="Ir a la sección"/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7181850" y="59102625"/>
          <a:ext cx="666750" cy="314325"/>
        </a:xfrm>
        <a:prstGeom prst="rect">
          <a:avLst/>
        </a:prstGeom>
        <a:solidFill>
          <a:schemeClr val="accen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s-ES" sz="1200" b="1">
              <a:solidFill>
                <a:srgbClr val="FFFFCC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volver</a:t>
          </a:r>
        </a:p>
      </xdr:txBody>
    </xdr:sp>
    <xdr:clientData/>
  </xdr:oneCellAnchor>
  <xdr:oneCellAnchor>
    <xdr:from>
      <xdr:col>9</xdr:col>
      <xdr:colOff>152400</xdr:colOff>
      <xdr:row>355</xdr:row>
      <xdr:rowOff>152400</xdr:rowOff>
    </xdr:from>
    <xdr:ext cx="633763" cy="297004"/>
    <xdr:sp macro="" textlink="">
      <xdr:nvSpPr>
        <xdr:cNvPr id="16" name="15 CuadroTexto">
          <a:hlinkClick xmlns:r="http://schemas.openxmlformats.org/officeDocument/2006/relationships" r:id="rId4" tooltip="Ir a la sección"/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7124700" y="101069775"/>
          <a:ext cx="633763" cy="2970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1200" b="1">
              <a:solidFill>
                <a:srgbClr val="FFFFCC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volver</a:t>
          </a:r>
        </a:p>
      </xdr:txBody>
    </xdr:sp>
    <xdr:clientData/>
  </xdr:oneCellAnchor>
  <xdr:oneCellAnchor>
    <xdr:from>
      <xdr:col>9</xdr:col>
      <xdr:colOff>142875</xdr:colOff>
      <xdr:row>412</xdr:row>
      <xdr:rowOff>0</xdr:rowOff>
    </xdr:from>
    <xdr:ext cx="633763" cy="297004"/>
    <xdr:sp macro="" textlink="">
      <xdr:nvSpPr>
        <xdr:cNvPr id="17" name="16 CuadroTexto">
          <a:hlinkClick xmlns:r="http://schemas.openxmlformats.org/officeDocument/2006/relationships" r:id="rId4" tooltip="Ir a la sección"/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7115175" y="110785275"/>
          <a:ext cx="633763" cy="29700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ES" sz="1200" b="1">
              <a:solidFill>
                <a:srgbClr val="FFFFCC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volver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85725</xdr:colOff>
      <xdr:row>0</xdr:row>
      <xdr:rowOff>28576</xdr:rowOff>
    </xdr:from>
    <xdr:ext cx="2324099" cy="828674"/>
    <xdr:sp macro="" textlink="">
      <xdr:nvSpPr>
        <xdr:cNvPr id="7" name="6 CuadroText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/>
      </xdr:nvSpPr>
      <xdr:spPr>
        <a:xfrm>
          <a:off x="9058275" y="28576"/>
          <a:ext cx="2324099" cy="828674"/>
        </a:xfrm>
        <a:prstGeom prst="rect">
          <a:avLst/>
        </a:prstGeom>
        <a:solidFill>
          <a:srgbClr val="FFFFCC"/>
        </a:solidFill>
        <a:ln>
          <a:solidFill>
            <a:schemeClr val="accent6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s-ES" sz="1050" b="1">
              <a:solidFill>
                <a:srgbClr val="FF0000"/>
              </a:solidFill>
              <a:latin typeface="Segoe UI" pitchFamily="34" charset="0"/>
              <a:cs typeface="Segoe UI" pitchFamily="34" charset="0"/>
            </a:rPr>
            <a:t>ORDEN DE LOS PERIODOS</a:t>
          </a:r>
          <a:endParaRPr lang="es-ES" sz="1050" b="1" baseline="0">
            <a:solidFill>
              <a:srgbClr val="FF0000"/>
            </a:solidFill>
            <a:latin typeface="Segoe UI" pitchFamily="34" charset="0"/>
            <a:cs typeface="Segoe UI" pitchFamily="34" charset="0"/>
          </a:endParaRPr>
        </a:p>
        <a:p>
          <a:r>
            <a:rPr lang="es-ES" sz="900" b="1" i="1" baseline="0">
              <a:solidFill>
                <a:sysClr val="windowText" lastClr="000000"/>
              </a:solidFill>
              <a:latin typeface="Segoe UI" pitchFamily="34" charset="0"/>
              <a:cs typeface="Segoe UI" pitchFamily="34" charset="0"/>
            </a:rPr>
            <a:t>El libro sigue el criterio  usual de poner</a:t>
          </a:r>
        </a:p>
        <a:p>
          <a:r>
            <a:rPr lang="es-ES" sz="900" b="1" i="1" baseline="0">
              <a:solidFill>
                <a:sysClr val="windowText" lastClr="000000"/>
              </a:solidFill>
              <a:latin typeface="Segoe UI" pitchFamily="34" charset="0"/>
              <a:cs typeface="Segoe UI" pitchFamily="34" charset="0"/>
            </a:rPr>
            <a:t>el periodos más reciente a la izquierda, en la </a:t>
          </a:r>
        </a:p>
        <a:p>
          <a:r>
            <a:rPr lang="es-ES" sz="900" b="1" i="1" baseline="0">
              <a:solidFill>
                <a:sysClr val="windowText" lastClr="000000"/>
              </a:solidFill>
              <a:latin typeface="Segoe UI" pitchFamily="34" charset="0"/>
              <a:cs typeface="Segoe UI" pitchFamily="34" charset="0"/>
            </a:rPr>
            <a:t>primera columna, y el resto a la derecha</a:t>
          </a:r>
          <a:r>
            <a:rPr lang="es-ES" sz="900" b="0" baseline="0">
              <a:solidFill>
                <a:sysClr val="windowText" lastClr="000000"/>
              </a:solidFill>
              <a:latin typeface="Segoe UI" pitchFamily="34" charset="0"/>
              <a:cs typeface="Segoe UI" pitchFamily="34" charset="0"/>
            </a:rPr>
            <a:t>.  </a:t>
          </a:r>
        </a:p>
      </xdr:txBody>
    </xdr:sp>
    <xdr:clientData/>
  </xdr:oneCellAnchor>
  <xdr:twoCellAnchor editAs="oneCell">
    <xdr:from>
      <xdr:col>2</xdr:col>
      <xdr:colOff>47625</xdr:colOff>
      <xdr:row>2</xdr:row>
      <xdr:rowOff>82550</xdr:rowOff>
    </xdr:from>
    <xdr:to>
      <xdr:col>2</xdr:col>
      <xdr:colOff>231225</xdr:colOff>
      <xdr:row>2</xdr:row>
      <xdr:rowOff>244550</xdr:rowOff>
    </xdr:to>
    <xdr:pic>
      <xdr:nvPicPr>
        <xdr:cNvPr id="8" name="7 Imagen">
          <a:hlinkClick xmlns:r="http://schemas.openxmlformats.org/officeDocument/2006/relationships" r:id="rId1" tooltip="Ir a la hoja ANTERIOR"/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95275" y="196850"/>
          <a:ext cx="183600" cy="162000"/>
        </a:xfrm>
        <a:prstGeom prst="rect">
          <a:avLst/>
        </a:prstGeom>
      </xdr:spPr>
    </xdr:pic>
    <xdr:clientData/>
  </xdr:twoCellAnchor>
  <xdr:twoCellAnchor editAs="oneCell">
    <xdr:from>
      <xdr:col>3</xdr:col>
      <xdr:colOff>76200</xdr:colOff>
      <xdr:row>2</xdr:row>
      <xdr:rowOff>76200</xdr:rowOff>
    </xdr:from>
    <xdr:to>
      <xdr:col>3</xdr:col>
      <xdr:colOff>256200</xdr:colOff>
      <xdr:row>2</xdr:row>
      <xdr:rowOff>256200</xdr:rowOff>
    </xdr:to>
    <xdr:pic>
      <xdr:nvPicPr>
        <xdr:cNvPr id="9" name="8 Imagen">
          <a:hlinkClick xmlns:r="http://schemas.openxmlformats.org/officeDocument/2006/relationships" r:id="rId3" tooltip="VOLVER al inicio dela hoja"/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71500" y="19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22225</xdr:colOff>
      <xdr:row>2</xdr:row>
      <xdr:rowOff>88901</xdr:rowOff>
    </xdr:from>
    <xdr:to>
      <xdr:col>12</xdr:col>
      <xdr:colOff>205825</xdr:colOff>
      <xdr:row>2</xdr:row>
      <xdr:rowOff>250901</xdr:rowOff>
    </xdr:to>
    <xdr:pic>
      <xdr:nvPicPr>
        <xdr:cNvPr id="10" name="9 Imagen">
          <a:hlinkClick xmlns:r="http://schemas.openxmlformats.org/officeDocument/2006/relationships" r:id="rId5" tooltip="Ir a la hoja SIGUIENTE"/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8747125" y="203201"/>
          <a:ext cx="183600" cy="162000"/>
        </a:xfrm>
        <a:prstGeom prst="rect">
          <a:avLst/>
        </a:prstGeom>
      </xdr:spPr>
    </xdr:pic>
    <xdr:clientData/>
  </xdr:twoCellAnchor>
  <xdr:oneCellAnchor>
    <xdr:from>
      <xdr:col>14</xdr:col>
      <xdr:colOff>327660</xdr:colOff>
      <xdr:row>17</xdr:row>
      <xdr:rowOff>15240</xdr:rowOff>
    </xdr:from>
    <xdr:ext cx="184731" cy="26456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B0D7FD9F-2033-45F7-92CD-B30A1EC11E18}"/>
            </a:ext>
          </a:extLst>
        </xdr:cNvPr>
        <xdr:cNvSpPr txBox="1"/>
      </xdr:nvSpPr>
      <xdr:spPr>
        <a:xfrm>
          <a:off x="9852660" y="3314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E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132080</xdr:colOff>
      <xdr:row>20</xdr:row>
      <xdr:rowOff>86361</xdr:rowOff>
    </xdr:from>
    <xdr:to>
      <xdr:col>15</xdr:col>
      <xdr:colOff>1595120</xdr:colOff>
      <xdr:row>31</xdr:row>
      <xdr:rowOff>20321</xdr:rowOff>
    </xdr:to>
    <xdr:sp macro="" textlink="">
      <xdr:nvSpPr>
        <xdr:cNvPr id="94236" name="Text Box 28">
          <a:extLst>
            <a:ext uri="{FF2B5EF4-FFF2-40B4-BE49-F238E27FC236}">
              <a16:creationId xmlns:a16="http://schemas.microsoft.com/office/drawing/2014/main" id="{00000000-0008-0000-0300-00001C700100}"/>
            </a:ext>
          </a:extLst>
        </xdr:cNvPr>
        <xdr:cNvSpPr txBox="1">
          <a:spLocks noChangeArrowheads="1"/>
        </xdr:cNvSpPr>
      </xdr:nvSpPr>
      <xdr:spPr bwMode="auto">
        <a:xfrm>
          <a:off x="5069840" y="4739641"/>
          <a:ext cx="6888480" cy="271780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square" lIns="180000" tIns="82800" rIns="90000" bIns="46800" anchor="t" upright="1"/>
        <a:lstStyle/>
        <a:p>
          <a:pPr algn="l" rtl="0">
            <a:defRPr sz="1000"/>
          </a:pPr>
          <a:r>
            <a:rPr lang="es-ES" sz="1200" b="1" i="1" u="none" strike="noStrike" baseline="0">
              <a:solidFill>
                <a:srgbClr val="993300"/>
              </a:solidFill>
              <a:latin typeface="Segoe UI Black" panose="020B0A02040204020203" pitchFamily="34" charset="0"/>
              <a:ea typeface="Segoe UI Black" panose="020B0A02040204020203" pitchFamily="34" charset="0"/>
              <a:cs typeface="Tahoma"/>
            </a:rPr>
            <a:t> </a:t>
          </a:r>
          <a:r>
            <a:rPr lang="es-ES" sz="1400" b="1" i="1" u="none" strike="noStrike" baseline="0">
              <a:solidFill>
                <a:srgbClr val="C00000"/>
              </a:solidFill>
              <a:latin typeface="Segoe UI Black" panose="020B0A02040204020203" pitchFamily="34" charset="0"/>
              <a:ea typeface="Segoe UI Black" panose="020B0A02040204020203" pitchFamily="34" charset="0"/>
              <a:cs typeface="Segoe UI" panose="020B0502040204020203" pitchFamily="34" charset="0"/>
            </a:rPr>
            <a:t>Aquí puedes hacer un análisis rápido del balance que quieras</a:t>
          </a:r>
          <a:endParaRPr lang="es-ES" sz="1200" b="1" i="1" u="none" strike="noStrike" baseline="0">
            <a:solidFill>
              <a:srgbClr val="C00000"/>
            </a:solidFill>
            <a:latin typeface="Segoe UI Black" panose="020B0A02040204020203" pitchFamily="34" charset="0"/>
            <a:ea typeface="Segoe UI Black" panose="020B0A02040204020203" pitchFamily="34" charset="0"/>
            <a:cs typeface="Segoe UI" panose="020B0502040204020203" pitchFamily="34" charset="0"/>
          </a:endParaRPr>
        </a:p>
        <a:p>
          <a:pPr algn="l" rtl="0">
            <a:defRPr sz="1000"/>
          </a:pPr>
          <a:r>
            <a:rPr lang="es-ES" sz="1100" b="1" i="0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 </a:t>
          </a:r>
          <a:r>
            <a:rPr lang="es-ES" sz="1400" b="1" i="1" u="none" strike="noStrike" baseline="0">
              <a:solidFill>
                <a:sysClr val="windowText" lastClr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Para ello sólo tienes que elegir el balance (celda superior izquierda).</a:t>
          </a:r>
          <a:endParaRPr lang="es-ES" sz="1200" b="1" i="1" u="none" strike="noStrike" baseline="0">
            <a:solidFill>
              <a:sysClr val="windowText" lastClr="000000"/>
            </a:solidFill>
            <a:latin typeface="Segoe UI" panose="020B0502040204020203" pitchFamily="34" charset="0"/>
            <a:ea typeface="Segoe UI" panose="020B0502040204020203" pitchFamily="34" charset="0"/>
            <a:cs typeface="Segoe UI" panose="020B0502040204020203" pitchFamily="34" charset="0"/>
          </a:endParaRPr>
        </a:p>
        <a:p>
          <a:pPr algn="l" rtl="0">
            <a:defRPr sz="1000"/>
          </a:pPr>
          <a:endParaRPr lang="es-ES" sz="600" b="0" i="0" u="none" strike="noStrike" baseline="0">
            <a:solidFill>
              <a:srgbClr val="000000"/>
            </a:solidFill>
            <a:latin typeface="Segoe UI" panose="020B0502040204020203" pitchFamily="34" charset="0"/>
            <a:ea typeface="Segoe UI" panose="020B0502040204020203" pitchFamily="34" charset="0"/>
            <a:cs typeface="Segoe UI" panose="020B0502040204020203" pitchFamily="34" charset="0"/>
          </a:endParaRPr>
        </a:p>
        <a:p>
          <a:pPr algn="l" rtl="0">
            <a:defRPr sz="1000"/>
          </a:pPr>
          <a:r>
            <a:rPr lang="es-ES" sz="1100" b="0" i="0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 </a:t>
          </a:r>
          <a:r>
            <a:rPr lang="es-ES" sz="1200" b="0" i="0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 </a:t>
          </a:r>
          <a:r>
            <a:rPr lang="es-ES" sz="1200" b="0" i="1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El análisis se basa en parámetros generales (tómalos sólo como una referencia) y los puntos son:</a:t>
          </a:r>
        </a:p>
        <a:p>
          <a:pPr algn="l" rtl="0">
            <a:defRPr sz="1000"/>
          </a:pPr>
          <a:r>
            <a:rPr lang="es-ES" sz="1200" b="0" i="0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 </a:t>
          </a:r>
          <a:r>
            <a:rPr lang="es-ES" sz="1200" b="1" i="0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1- LIQUIDEZ:</a:t>
          </a:r>
          <a:r>
            <a:rPr lang="es-ES" sz="1200" b="0" i="0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 </a:t>
          </a:r>
          <a:r>
            <a:rPr lang="es-ES" sz="1200" b="0" i="1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Capacidad de la empresa para hacer frente a sus deudas a corto y medio plazo.</a:t>
          </a:r>
        </a:p>
        <a:p>
          <a:pPr algn="l" rtl="0">
            <a:defRPr sz="1000"/>
          </a:pPr>
          <a:r>
            <a:rPr lang="es-ES" sz="1200" b="0" i="0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 </a:t>
          </a:r>
          <a:r>
            <a:rPr lang="es-ES" sz="1200" b="1" i="0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2- CAPITALIZACIÓN: </a:t>
          </a:r>
          <a:r>
            <a:rPr lang="es-ES" sz="1200" b="0" i="1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Proporción de fondos propios respecto a las deudas de la empresa.</a:t>
          </a:r>
        </a:p>
        <a:p>
          <a:pPr algn="l" rtl="0">
            <a:defRPr sz="1000"/>
          </a:pPr>
          <a:r>
            <a:rPr lang="es-ES" sz="1200" b="0" i="0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 </a:t>
          </a:r>
          <a:r>
            <a:rPr lang="es-ES" sz="1200" b="1" i="0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3- ENDEUDAMIENTO: </a:t>
          </a:r>
          <a:r>
            <a:rPr lang="es-ES" sz="1200" b="0" i="1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Volumen de deudas en relación a los fondos propios.</a:t>
          </a:r>
        </a:p>
        <a:p>
          <a:pPr algn="l" rtl="0">
            <a:defRPr sz="1000"/>
          </a:pPr>
          <a:r>
            <a:rPr lang="es-ES" sz="1200" b="0" i="0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 </a:t>
          </a:r>
          <a:r>
            <a:rPr lang="es-ES" sz="1200" b="1" i="0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4- GARANTÍA:</a:t>
          </a:r>
          <a:r>
            <a:rPr lang="es-ES" sz="1200" b="0" i="0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 </a:t>
          </a:r>
          <a:r>
            <a:rPr lang="es-ES" sz="1200" b="0" i="1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Son las garantías patrimoniales que la empresa ofrece a sus acreedores, dato</a:t>
          </a:r>
        </a:p>
        <a:p>
          <a:pPr algn="l" rtl="0">
            <a:defRPr sz="1000"/>
          </a:pPr>
          <a:r>
            <a:rPr lang="es-ES" sz="1200" b="0" i="1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 importante también para la obtención de financiación.</a:t>
          </a:r>
          <a:endParaRPr lang="es-ES" sz="800" b="0" i="1" u="none" strike="noStrike" baseline="0">
            <a:solidFill>
              <a:srgbClr val="000000"/>
            </a:solidFill>
            <a:latin typeface="Segoe UI" panose="020B0502040204020203" pitchFamily="34" charset="0"/>
            <a:ea typeface="Segoe UI" panose="020B0502040204020203" pitchFamily="34" charset="0"/>
            <a:cs typeface="Segoe UI" panose="020B0502040204020203" pitchFamily="34" charset="0"/>
          </a:endParaRPr>
        </a:p>
        <a:p>
          <a:pPr algn="l" rtl="0">
            <a:defRPr sz="1000"/>
          </a:pPr>
          <a:r>
            <a:rPr lang="es-ES" sz="800" b="0" i="0" u="none" strike="noStrike" baseline="0">
              <a:solidFill>
                <a:srgbClr val="000000"/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 </a:t>
          </a:r>
        </a:p>
        <a:p>
          <a:pPr algn="l" rtl="0">
            <a:defRPr sz="1000"/>
          </a:pPr>
          <a:r>
            <a:rPr lang="es-ES" sz="1400" b="1" i="1" u="none" strike="noStrike" baseline="0">
              <a:solidFill>
                <a:schemeClr val="accent6">
                  <a:lumMod val="50000"/>
                </a:schemeClr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Esta es sólo una visión rápida que puede ser imprecisa y que debes completar </a:t>
          </a:r>
        </a:p>
        <a:p>
          <a:pPr algn="l" rtl="0">
            <a:defRPr sz="1000"/>
          </a:pPr>
          <a:r>
            <a:rPr lang="es-ES" sz="1400" b="1" i="1" u="none" strike="noStrike" baseline="0">
              <a:solidFill>
                <a:schemeClr val="accent6">
                  <a:lumMod val="50000"/>
                </a:schemeClr>
              </a:solidFill>
              <a:latin typeface="Segoe UI" panose="020B0502040204020203" pitchFamily="34" charset="0"/>
              <a:ea typeface="Segoe UI" panose="020B0502040204020203" pitchFamily="34" charset="0"/>
              <a:cs typeface="Segoe UI" panose="020B0502040204020203" pitchFamily="34" charset="0"/>
            </a:rPr>
            <a:t>con el resto del análisis.</a:t>
          </a:r>
          <a:endParaRPr lang="es-ES" sz="1200" b="1" i="1" u="none" strike="noStrike" baseline="0">
            <a:solidFill>
              <a:schemeClr val="accent6">
                <a:lumMod val="50000"/>
              </a:schemeClr>
            </a:solidFill>
            <a:latin typeface="Segoe UI" panose="020B0502040204020203" pitchFamily="34" charset="0"/>
            <a:ea typeface="Segoe UI" panose="020B0502040204020203" pitchFamily="34" charset="0"/>
            <a:cs typeface="Segoe UI" panose="020B0502040204020203" pitchFamily="34" charset="0"/>
          </a:endParaRPr>
        </a:p>
        <a:p>
          <a:pPr algn="l" rtl="0">
            <a:defRPr sz="1000"/>
          </a:pPr>
          <a:r>
            <a:rPr lang="es-ES" sz="1100" b="1" i="1" u="none" strike="noStrike" baseline="0">
              <a:solidFill>
                <a:schemeClr val="accent6">
                  <a:lumMod val="50000"/>
                </a:schemeClr>
              </a:solidFill>
              <a:latin typeface="Tahoma"/>
              <a:ea typeface="Tahoma"/>
              <a:cs typeface="Tahoma"/>
            </a:rPr>
            <a:t>  </a:t>
          </a:r>
        </a:p>
      </xdr:txBody>
    </xdr:sp>
    <xdr:clientData/>
  </xdr:twoCellAnchor>
  <xdr:twoCellAnchor editAs="oneCell">
    <xdr:from>
      <xdr:col>2</xdr:col>
      <xdr:colOff>71120</xdr:colOff>
      <xdr:row>1</xdr:row>
      <xdr:rowOff>108585</xdr:rowOff>
    </xdr:from>
    <xdr:to>
      <xdr:col>3</xdr:col>
      <xdr:colOff>51120</xdr:colOff>
      <xdr:row>1</xdr:row>
      <xdr:rowOff>317385</xdr:rowOff>
    </xdr:to>
    <xdr:pic>
      <xdr:nvPicPr>
        <xdr:cNvPr id="8" name="7 Imagen">
          <a:hlinkClick xmlns:r="http://schemas.openxmlformats.org/officeDocument/2006/relationships" r:id="rId1" tooltip="Ir a la hoja ANTERIOR"/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96240" y="271145"/>
          <a:ext cx="234000" cy="208800"/>
        </a:xfrm>
        <a:prstGeom prst="rect">
          <a:avLst/>
        </a:prstGeom>
      </xdr:spPr>
    </xdr:pic>
    <xdr:clientData/>
  </xdr:twoCellAnchor>
  <xdr:twoCellAnchor editAs="oneCell">
    <xdr:from>
      <xdr:col>16</xdr:col>
      <xdr:colOff>19050</xdr:colOff>
      <xdr:row>1</xdr:row>
      <xdr:rowOff>104776</xdr:rowOff>
    </xdr:from>
    <xdr:to>
      <xdr:col>16</xdr:col>
      <xdr:colOff>253050</xdr:colOff>
      <xdr:row>1</xdr:row>
      <xdr:rowOff>313576</xdr:rowOff>
    </xdr:to>
    <xdr:pic>
      <xdr:nvPicPr>
        <xdr:cNvPr id="9" name="8 Imagen">
          <a:hlinkClick xmlns:r="http://schemas.openxmlformats.org/officeDocument/2006/relationships" r:id="rId3" tooltip="Ir a la hoja SIGUIENTE"/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741150" y="269876"/>
          <a:ext cx="234000" cy="208800"/>
        </a:xfrm>
        <a:prstGeom prst="rect">
          <a:avLst/>
        </a:prstGeom>
      </xdr:spPr>
    </xdr:pic>
    <xdr:clientData/>
  </xdr:twoCellAnchor>
  <xdr:twoCellAnchor>
    <xdr:from>
      <xdr:col>18</xdr:col>
      <xdr:colOff>264160</xdr:colOff>
      <xdr:row>2</xdr:row>
      <xdr:rowOff>40640</xdr:rowOff>
    </xdr:from>
    <xdr:to>
      <xdr:col>34</xdr:col>
      <xdr:colOff>233680</xdr:colOff>
      <xdr:row>18</xdr:row>
      <xdr:rowOff>121920</xdr:rowOff>
    </xdr:to>
    <xdr:graphicFrame macro="">
      <xdr:nvGraphicFramePr>
        <xdr:cNvPr id="15" name="Chart 16">
          <a:extLst>
            <a:ext uri="{FF2B5EF4-FFF2-40B4-BE49-F238E27FC236}">
              <a16:creationId xmlns:a16="http://schemas.microsoft.com/office/drawing/2014/main" id="{C35D84BB-52B0-4717-B11E-31D125CA86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oneCell">
    <xdr:from>
      <xdr:col>19</xdr:col>
      <xdr:colOff>0</xdr:colOff>
      <xdr:row>19</xdr:row>
      <xdr:rowOff>30480</xdr:rowOff>
    </xdr:from>
    <xdr:to>
      <xdr:col>35</xdr:col>
      <xdr:colOff>0</xdr:colOff>
      <xdr:row>31</xdr:row>
      <xdr:rowOff>121285</xdr:rowOff>
    </xdr:to>
    <xdr:graphicFrame macro="">
      <xdr:nvGraphicFramePr>
        <xdr:cNvPr id="17" name="Chart 2">
          <a:extLst>
            <a:ext uri="{FF2B5EF4-FFF2-40B4-BE49-F238E27FC236}">
              <a16:creationId xmlns:a16="http://schemas.microsoft.com/office/drawing/2014/main" id="{5D00909F-809C-4535-A17B-8D4B364A12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3</xdr:col>
      <xdr:colOff>0</xdr:colOff>
      <xdr:row>19</xdr:row>
      <xdr:rowOff>40640</xdr:rowOff>
    </xdr:from>
    <xdr:to>
      <xdr:col>7</xdr:col>
      <xdr:colOff>20320</xdr:colOff>
      <xdr:row>32</xdr:row>
      <xdr:rowOff>91440</xdr:rowOff>
    </xdr:to>
    <xdr:graphicFrame macro="">
      <xdr:nvGraphicFramePr>
        <xdr:cNvPr id="18" name="Chart 472">
          <a:extLst>
            <a:ext uri="{FF2B5EF4-FFF2-40B4-BE49-F238E27FC236}">
              <a16:creationId xmlns:a16="http://schemas.microsoft.com/office/drawing/2014/main" id="{4358F9D4-684D-4AEB-A272-E5A71FD8FE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78992</xdr:colOff>
      <xdr:row>10</xdr:row>
      <xdr:rowOff>52788</xdr:rowOff>
    </xdr:from>
    <xdr:ext cx="1175515" cy="284950"/>
    <xdr:sp macro="" textlink="">
      <xdr:nvSpPr>
        <xdr:cNvPr id="56334" name="Text Box 14">
          <a:hlinkClick xmlns:r="http://schemas.openxmlformats.org/officeDocument/2006/relationships" r:id="rId1" tooltip="¿Qué es? Como se calcula y como interpretarlo"/>
          <a:extLst>
            <a:ext uri="{FF2B5EF4-FFF2-40B4-BE49-F238E27FC236}">
              <a16:creationId xmlns:a16="http://schemas.microsoft.com/office/drawing/2014/main" id="{00000000-0008-0000-0400-00000EDC0000}"/>
            </a:ext>
          </a:extLst>
        </xdr:cNvPr>
        <xdr:cNvSpPr txBox="1">
          <a:spLocks noChangeAspect="1" noChangeArrowheads="1"/>
        </xdr:cNvSpPr>
      </xdr:nvSpPr>
      <xdr:spPr bwMode="auto">
        <a:xfrm>
          <a:off x="6771892" y="2300688"/>
          <a:ext cx="1175515" cy="2849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none" lIns="27432" tIns="22860" rIns="27432" bIns="22860" anchor="ctr" upright="1">
          <a:spAutoFit/>
        </a:bodyPr>
        <a:lstStyle/>
        <a:p>
          <a:pPr algn="ctr" rtl="0">
            <a:defRPr sz="1000"/>
          </a:pPr>
          <a:r>
            <a:rPr lang="es-ES" sz="1400" b="0" i="0" u="sng" strike="noStrike" baseline="0">
              <a:solidFill>
                <a:srgbClr val="C00000"/>
              </a:solidFill>
              <a:latin typeface="Segoe UI" pitchFamily="34" charset="0"/>
              <a:ea typeface="Tahoma"/>
              <a:cs typeface="Segoe UI" pitchFamily="34" charset="0"/>
            </a:rPr>
            <a:t>+ información</a:t>
          </a:r>
        </a:p>
      </xdr:txBody>
    </xdr:sp>
    <xdr:clientData/>
  </xdr:oneCellAnchor>
  <xdr:oneCellAnchor>
    <xdr:from>
      <xdr:col>10</xdr:col>
      <xdr:colOff>86273</xdr:colOff>
      <xdr:row>4</xdr:row>
      <xdr:rowOff>17863</xdr:rowOff>
    </xdr:from>
    <xdr:ext cx="1180002" cy="284950"/>
    <xdr:sp macro="" textlink="">
      <xdr:nvSpPr>
        <xdr:cNvPr id="56339" name="Text Box 19">
          <a:hlinkClick xmlns:r="http://schemas.openxmlformats.org/officeDocument/2006/relationships" r:id="rId2" tooltip="¿Qué es? Como se calcula y como interpretarlo"/>
          <a:extLst>
            <a:ext uri="{FF2B5EF4-FFF2-40B4-BE49-F238E27FC236}">
              <a16:creationId xmlns:a16="http://schemas.microsoft.com/office/drawing/2014/main" id="{00000000-0008-0000-0400-000013DC0000}"/>
            </a:ext>
          </a:extLst>
        </xdr:cNvPr>
        <xdr:cNvSpPr txBox="1">
          <a:spLocks noChangeAspect="1" noChangeArrowheads="1"/>
        </xdr:cNvSpPr>
      </xdr:nvSpPr>
      <xdr:spPr bwMode="auto">
        <a:xfrm>
          <a:off x="6779173" y="1046563"/>
          <a:ext cx="1180002" cy="2849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none" lIns="27432" tIns="22860" rIns="27432" bIns="22860" anchor="ctr" upright="1">
          <a:spAutoFit/>
        </a:bodyPr>
        <a:lstStyle/>
        <a:p>
          <a:pPr algn="ctr" rtl="0">
            <a:defRPr sz="1000"/>
          </a:pPr>
          <a:r>
            <a:rPr lang="es-ES" sz="1400" b="1" i="0" u="sng" strike="noStrike" baseline="0">
              <a:solidFill>
                <a:srgbClr val="C00000"/>
              </a:solidFill>
              <a:latin typeface="Segoe UI" pitchFamily="34" charset="0"/>
              <a:ea typeface="Tahoma"/>
              <a:cs typeface="Segoe UI" pitchFamily="34" charset="0"/>
            </a:rPr>
            <a:t>+ </a:t>
          </a:r>
          <a:r>
            <a:rPr lang="es-ES" sz="1400" b="0" i="0" u="sng" strike="noStrike" baseline="0">
              <a:solidFill>
                <a:srgbClr val="C00000"/>
              </a:solidFill>
              <a:latin typeface="Segoe UI" pitchFamily="34" charset="0"/>
              <a:ea typeface="Tahoma"/>
              <a:cs typeface="Segoe UI" pitchFamily="34" charset="0"/>
            </a:rPr>
            <a:t>información</a:t>
          </a:r>
        </a:p>
      </xdr:txBody>
    </xdr:sp>
    <xdr:clientData/>
  </xdr:oneCellAnchor>
  <xdr:oneCellAnchor>
    <xdr:from>
      <xdr:col>10</xdr:col>
      <xdr:colOff>107567</xdr:colOff>
      <xdr:row>15</xdr:row>
      <xdr:rowOff>43263</xdr:rowOff>
    </xdr:from>
    <xdr:ext cx="1175515" cy="284950"/>
    <xdr:sp macro="" textlink="">
      <xdr:nvSpPr>
        <xdr:cNvPr id="56340" name="Text Box 20">
          <a:hlinkClick xmlns:r="http://schemas.openxmlformats.org/officeDocument/2006/relationships" r:id="rId3" tooltip="¿Qué es? Como se calcula y como interpretarlo"/>
          <a:extLst>
            <a:ext uri="{FF2B5EF4-FFF2-40B4-BE49-F238E27FC236}">
              <a16:creationId xmlns:a16="http://schemas.microsoft.com/office/drawing/2014/main" id="{00000000-0008-0000-0400-000014DC0000}"/>
            </a:ext>
          </a:extLst>
        </xdr:cNvPr>
        <xdr:cNvSpPr txBox="1">
          <a:spLocks noChangeAspect="1" noChangeArrowheads="1"/>
        </xdr:cNvSpPr>
      </xdr:nvSpPr>
      <xdr:spPr bwMode="auto">
        <a:xfrm>
          <a:off x="6800467" y="3307163"/>
          <a:ext cx="1175515" cy="2849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none" lIns="27432" tIns="22860" rIns="27432" bIns="22860" anchor="ctr" upright="1">
          <a:spAutoFit/>
        </a:bodyPr>
        <a:lstStyle/>
        <a:p>
          <a:pPr algn="ctr" rtl="0">
            <a:defRPr sz="1000"/>
          </a:pPr>
          <a:r>
            <a:rPr lang="es-ES" sz="1400" b="0" i="0" u="sng" strike="noStrike" baseline="0">
              <a:solidFill>
                <a:srgbClr val="C00000"/>
              </a:solidFill>
              <a:latin typeface="Segoe UI" pitchFamily="34" charset="0"/>
              <a:ea typeface="Tahoma"/>
              <a:cs typeface="Segoe UI" pitchFamily="34" charset="0"/>
            </a:rPr>
            <a:t>+ información</a:t>
          </a:r>
        </a:p>
      </xdr:txBody>
    </xdr:sp>
    <xdr:clientData/>
  </xdr:oneCellAnchor>
  <xdr:oneCellAnchor>
    <xdr:from>
      <xdr:col>10</xdr:col>
      <xdr:colOff>107567</xdr:colOff>
      <xdr:row>20</xdr:row>
      <xdr:rowOff>43263</xdr:rowOff>
    </xdr:from>
    <xdr:ext cx="1175515" cy="284950"/>
    <xdr:sp macro="" textlink="">
      <xdr:nvSpPr>
        <xdr:cNvPr id="56341" name="Text Box 21">
          <a:hlinkClick xmlns:r="http://schemas.openxmlformats.org/officeDocument/2006/relationships" r:id="rId4" tooltip="¿Qué es? Como se calcula y como interpretarlo"/>
          <a:extLst>
            <a:ext uri="{FF2B5EF4-FFF2-40B4-BE49-F238E27FC236}">
              <a16:creationId xmlns:a16="http://schemas.microsoft.com/office/drawing/2014/main" id="{00000000-0008-0000-0400-000015DC0000}"/>
            </a:ext>
          </a:extLst>
        </xdr:cNvPr>
        <xdr:cNvSpPr txBox="1">
          <a:spLocks noChangeAspect="1" noChangeArrowheads="1"/>
        </xdr:cNvSpPr>
      </xdr:nvSpPr>
      <xdr:spPr bwMode="auto">
        <a:xfrm>
          <a:off x="6800467" y="4323163"/>
          <a:ext cx="1175515" cy="2849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none" lIns="27432" tIns="22860" rIns="27432" bIns="22860" anchor="ctr" upright="1">
          <a:spAutoFit/>
        </a:bodyPr>
        <a:lstStyle/>
        <a:p>
          <a:pPr algn="ctr" rtl="0">
            <a:defRPr sz="1000"/>
          </a:pPr>
          <a:r>
            <a:rPr lang="es-ES" sz="1400" b="0" i="0" u="sng" strike="noStrike" baseline="0">
              <a:solidFill>
                <a:srgbClr val="C00000"/>
              </a:solidFill>
              <a:latin typeface="Segoe UI" pitchFamily="34" charset="0"/>
              <a:ea typeface="Tahoma"/>
              <a:cs typeface="Segoe UI" pitchFamily="34" charset="0"/>
            </a:rPr>
            <a:t>+ información</a:t>
          </a:r>
        </a:p>
      </xdr:txBody>
    </xdr:sp>
    <xdr:clientData/>
  </xdr:oneCellAnchor>
  <xdr:oneCellAnchor>
    <xdr:from>
      <xdr:col>10</xdr:col>
      <xdr:colOff>107567</xdr:colOff>
      <xdr:row>25</xdr:row>
      <xdr:rowOff>43263</xdr:rowOff>
    </xdr:from>
    <xdr:ext cx="1175515" cy="284950"/>
    <xdr:sp macro="" textlink="">
      <xdr:nvSpPr>
        <xdr:cNvPr id="56342" name="Text Box 22">
          <a:hlinkClick xmlns:r="http://schemas.openxmlformats.org/officeDocument/2006/relationships" r:id="rId5" tooltip="¿Qué es? Como se calcula y como interpretarlo"/>
          <a:extLst>
            <a:ext uri="{FF2B5EF4-FFF2-40B4-BE49-F238E27FC236}">
              <a16:creationId xmlns:a16="http://schemas.microsoft.com/office/drawing/2014/main" id="{00000000-0008-0000-0400-000016DC0000}"/>
            </a:ext>
          </a:extLst>
        </xdr:cNvPr>
        <xdr:cNvSpPr txBox="1">
          <a:spLocks noChangeAspect="1" noChangeArrowheads="1"/>
        </xdr:cNvSpPr>
      </xdr:nvSpPr>
      <xdr:spPr bwMode="auto">
        <a:xfrm>
          <a:off x="6800467" y="5339163"/>
          <a:ext cx="1175515" cy="2849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none" lIns="27432" tIns="22860" rIns="27432" bIns="22860" anchor="ctr" upright="1">
          <a:spAutoFit/>
        </a:bodyPr>
        <a:lstStyle/>
        <a:p>
          <a:pPr algn="ctr" rtl="0">
            <a:defRPr sz="1000"/>
          </a:pPr>
          <a:r>
            <a:rPr lang="es-ES" sz="1400" b="0" i="0" u="sng" strike="noStrike" baseline="0">
              <a:solidFill>
                <a:srgbClr val="C00000"/>
              </a:solidFill>
              <a:latin typeface="Segoe UI" pitchFamily="34" charset="0"/>
              <a:ea typeface="Tahoma"/>
              <a:cs typeface="Segoe UI" pitchFamily="34" charset="0"/>
            </a:rPr>
            <a:t>+ información</a:t>
          </a:r>
        </a:p>
      </xdr:txBody>
    </xdr:sp>
    <xdr:clientData/>
  </xdr:oneCellAnchor>
  <xdr:oneCellAnchor>
    <xdr:from>
      <xdr:col>10</xdr:col>
      <xdr:colOff>107567</xdr:colOff>
      <xdr:row>30</xdr:row>
      <xdr:rowOff>43263</xdr:rowOff>
    </xdr:from>
    <xdr:ext cx="1175515" cy="284950"/>
    <xdr:sp macro="" textlink="">
      <xdr:nvSpPr>
        <xdr:cNvPr id="56343" name="Text Box 23">
          <a:hlinkClick xmlns:r="http://schemas.openxmlformats.org/officeDocument/2006/relationships" r:id="rId6" tooltip="¿Qué es? Como se calcula y como interpretarlo"/>
          <a:extLst>
            <a:ext uri="{FF2B5EF4-FFF2-40B4-BE49-F238E27FC236}">
              <a16:creationId xmlns:a16="http://schemas.microsoft.com/office/drawing/2014/main" id="{00000000-0008-0000-0400-000017DC0000}"/>
            </a:ext>
          </a:extLst>
        </xdr:cNvPr>
        <xdr:cNvSpPr txBox="1">
          <a:spLocks noChangeAspect="1" noChangeArrowheads="1"/>
        </xdr:cNvSpPr>
      </xdr:nvSpPr>
      <xdr:spPr bwMode="auto">
        <a:xfrm>
          <a:off x="6800467" y="6355163"/>
          <a:ext cx="1175515" cy="284950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vertOverflow="clip" wrap="none" lIns="27432" tIns="22860" rIns="27432" bIns="22860" anchor="ctr" upright="1">
          <a:spAutoFit/>
        </a:bodyPr>
        <a:lstStyle/>
        <a:p>
          <a:pPr algn="ctr" rtl="0">
            <a:defRPr sz="1000"/>
          </a:pPr>
          <a:r>
            <a:rPr lang="es-ES" sz="1400" b="0" i="0" u="sng" strike="noStrike" baseline="0">
              <a:solidFill>
                <a:srgbClr val="C00000"/>
              </a:solidFill>
              <a:latin typeface="Segoe UI" pitchFamily="34" charset="0"/>
              <a:ea typeface="Tahoma"/>
              <a:cs typeface="Segoe UI" pitchFamily="34" charset="0"/>
            </a:rPr>
            <a:t>+ información</a:t>
          </a:r>
        </a:p>
      </xdr:txBody>
    </xdr:sp>
    <xdr:clientData/>
  </xdr:oneCellAnchor>
  <xdr:twoCellAnchor editAs="oneCell">
    <xdr:from>
      <xdr:col>2</xdr:col>
      <xdr:colOff>50800</xdr:colOff>
      <xdr:row>1</xdr:row>
      <xdr:rowOff>98425</xdr:rowOff>
    </xdr:from>
    <xdr:to>
      <xdr:col>3</xdr:col>
      <xdr:colOff>30800</xdr:colOff>
      <xdr:row>1</xdr:row>
      <xdr:rowOff>307225</xdr:rowOff>
    </xdr:to>
    <xdr:pic>
      <xdr:nvPicPr>
        <xdr:cNvPr id="11" name="10 Imagen">
          <a:hlinkClick xmlns:r="http://schemas.openxmlformats.org/officeDocument/2006/relationships" r:id="rId7" tooltip="Ir a la hoja ANTERIOR"/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685800" y="263525"/>
          <a:ext cx="234000" cy="20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3312160</xdr:colOff>
      <xdr:row>1</xdr:row>
      <xdr:rowOff>101600</xdr:rowOff>
    </xdr:from>
    <xdr:to>
      <xdr:col>13</xdr:col>
      <xdr:colOff>121920</xdr:colOff>
      <xdr:row>1</xdr:row>
      <xdr:rowOff>314960</xdr:rowOff>
    </xdr:to>
    <xdr:pic>
      <xdr:nvPicPr>
        <xdr:cNvPr id="12" name="11 Imagen">
          <a:hlinkClick xmlns:r="http://schemas.openxmlformats.org/officeDocument/2006/relationships" r:id="rId9" tooltip="Ir a la hoja SIGUIENTE"/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029440" y="264160"/>
          <a:ext cx="243840" cy="21336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76201</xdr:colOff>
      <xdr:row>42</xdr:row>
      <xdr:rowOff>187325</xdr:rowOff>
    </xdr:from>
    <xdr:to>
      <xdr:col>9</xdr:col>
      <xdr:colOff>393701</xdr:colOff>
      <xdr:row>56</xdr:row>
      <xdr:rowOff>9525</xdr:rowOff>
    </xdr:to>
    <xdr:graphicFrame macro="">
      <xdr:nvGraphicFramePr>
        <xdr:cNvPr id="89090" name="Chart 2">
          <a:extLst>
            <a:ext uri="{FF2B5EF4-FFF2-40B4-BE49-F238E27FC236}">
              <a16:creationId xmlns:a16="http://schemas.microsoft.com/office/drawing/2014/main" id="{00000000-0008-0000-0500-0000025C0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9</xdr:col>
      <xdr:colOff>287020</xdr:colOff>
      <xdr:row>42</xdr:row>
      <xdr:rowOff>111760</xdr:rowOff>
    </xdr:from>
    <xdr:to>
      <xdr:col>13</xdr:col>
      <xdr:colOff>96520</xdr:colOff>
      <xdr:row>56</xdr:row>
      <xdr:rowOff>83820</xdr:rowOff>
    </xdr:to>
    <xdr:graphicFrame macro="">
      <xdr:nvGraphicFramePr>
        <xdr:cNvPr id="89096" name="Chart 8">
          <a:extLst>
            <a:ext uri="{FF2B5EF4-FFF2-40B4-BE49-F238E27FC236}">
              <a16:creationId xmlns:a16="http://schemas.microsoft.com/office/drawing/2014/main" id="{00000000-0008-0000-0500-0000085C0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50800</xdr:colOff>
      <xdr:row>1</xdr:row>
      <xdr:rowOff>98425</xdr:rowOff>
    </xdr:from>
    <xdr:to>
      <xdr:col>2</xdr:col>
      <xdr:colOff>284800</xdr:colOff>
      <xdr:row>1</xdr:row>
      <xdr:rowOff>307225</xdr:rowOff>
    </xdr:to>
    <xdr:pic>
      <xdr:nvPicPr>
        <xdr:cNvPr id="8" name="7 Imagen">
          <a:hlinkClick xmlns:r="http://schemas.openxmlformats.org/officeDocument/2006/relationships" r:id="rId3" tooltip="Ir a la hoja ANTERIOR"/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68300" y="263525"/>
          <a:ext cx="234000" cy="208800"/>
        </a:xfrm>
        <a:prstGeom prst="rect">
          <a:avLst/>
        </a:prstGeom>
      </xdr:spPr>
    </xdr:pic>
    <xdr:clientData/>
  </xdr:twoCellAnchor>
  <xdr:twoCellAnchor editAs="oneCell">
    <xdr:from>
      <xdr:col>14</xdr:col>
      <xdr:colOff>95249</xdr:colOff>
      <xdr:row>1</xdr:row>
      <xdr:rowOff>104776</xdr:rowOff>
    </xdr:from>
    <xdr:to>
      <xdr:col>14</xdr:col>
      <xdr:colOff>329249</xdr:colOff>
      <xdr:row>1</xdr:row>
      <xdr:rowOff>313576</xdr:rowOff>
    </xdr:to>
    <xdr:pic>
      <xdr:nvPicPr>
        <xdr:cNvPr id="9" name="8 Imagen">
          <a:hlinkClick xmlns:r="http://schemas.openxmlformats.org/officeDocument/2006/relationships" r:id="rId5" tooltip="Ir a la hoja SIGUIENTE"/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0420349" y="269876"/>
          <a:ext cx="234000" cy="208800"/>
        </a:xfrm>
        <a:prstGeom prst="rect">
          <a:avLst/>
        </a:prstGeom>
      </xdr:spPr>
    </xdr:pic>
    <xdr:clientData/>
  </xdr:twoCellAnchor>
  <xdr:twoCellAnchor editAs="oneCell">
    <xdr:from>
      <xdr:col>3</xdr:col>
      <xdr:colOff>12800</xdr:colOff>
      <xdr:row>1</xdr:row>
      <xdr:rowOff>89000</xdr:rowOff>
    </xdr:from>
    <xdr:to>
      <xdr:col>3</xdr:col>
      <xdr:colOff>246800</xdr:colOff>
      <xdr:row>1</xdr:row>
      <xdr:rowOff>323000</xdr:rowOff>
    </xdr:to>
    <xdr:pic>
      <xdr:nvPicPr>
        <xdr:cNvPr id="10" name="9 Imagen">
          <a:hlinkClick xmlns:r="http://schemas.openxmlformats.org/officeDocument/2006/relationships" r:id="rId7" tooltip="Ir a la hoja ANTERIOR"/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 rot="5400000">
          <a:off x="711300" y="254100"/>
          <a:ext cx="234000" cy="234000"/>
        </a:xfrm>
        <a:prstGeom prst="rect">
          <a:avLst/>
        </a:prstGeom>
      </xdr:spPr>
    </xdr:pic>
    <xdr:clientData/>
  </xdr:twoCellAnchor>
  <xdr:twoCellAnchor editAs="oneCell">
    <xdr:from>
      <xdr:col>15</xdr:col>
      <xdr:colOff>180340</xdr:colOff>
      <xdr:row>4</xdr:row>
      <xdr:rowOff>152400</xdr:rowOff>
    </xdr:from>
    <xdr:to>
      <xdr:col>22</xdr:col>
      <xdr:colOff>436880</xdr:colOff>
      <xdr:row>17</xdr:row>
      <xdr:rowOff>91439</xdr:rowOff>
    </xdr:to>
    <xdr:graphicFrame macro="">
      <xdr:nvGraphicFramePr>
        <xdr:cNvPr id="13" name="Chart 2">
          <a:extLst>
            <a:ext uri="{FF2B5EF4-FFF2-40B4-BE49-F238E27FC236}">
              <a16:creationId xmlns:a16="http://schemas.microsoft.com/office/drawing/2014/main" id="{B70D4AC9-EC05-402B-8934-9410F2FC36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absolute">
    <xdr:from>
      <xdr:col>15</xdr:col>
      <xdr:colOff>193038</xdr:colOff>
      <xdr:row>17</xdr:row>
      <xdr:rowOff>88900</xdr:rowOff>
    </xdr:from>
    <xdr:to>
      <xdr:col>22</xdr:col>
      <xdr:colOff>447040</xdr:colOff>
      <xdr:row>29</xdr:row>
      <xdr:rowOff>71120</xdr:rowOff>
    </xdr:to>
    <xdr:graphicFrame macro="">
      <xdr:nvGraphicFramePr>
        <xdr:cNvPr id="14" name="Chart 8">
          <a:extLst>
            <a:ext uri="{FF2B5EF4-FFF2-40B4-BE49-F238E27FC236}">
              <a16:creationId xmlns:a16="http://schemas.microsoft.com/office/drawing/2014/main" id="{F0F9E413-A149-447C-B535-6D5138E6AF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15</xdr:col>
      <xdr:colOff>294640</xdr:colOff>
      <xdr:row>30</xdr:row>
      <xdr:rowOff>40640</xdr:rowOff>
    </xdr:from>
    <xdr:to>
      <xdr:col>22</xdr:col>
      <xdr:colOff>345440</xdr:colOff>
      <xdr:row>45</xdr:row>
      <xdr:rowOff>50800</xdr:rowOff>
    </xdr:to>
    <xdr:graphicFrame macro="">
      <xdr:nvGraphicFramePr>
        <xdr:cNvPr id="15" name="Chart 16">
          <a:extLst>
            <a:ext uri="{FF2B5EF4-FFF2-40B4-BE49-F238E27FC236}">
              <a16:creationId xmlns:a16="http://schemas.microsoft.com/office/drawing/2014/main" id="{E71DBC50-1FD0-4579-8323-13B3EAE676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47625</xdr:colOff>
      <xdr:row>48</xdr:row>
      <xdr:rowOff>28575</xdr:rowOff>
    </xdr:from>
    <xdr:to>
      <xdr:col>9</xdr:col>
      <xdr:colOff>190500</xdr:colOff>
      <xdr:row>61</xdr:row>
      <xdr:rowOff>88900</xdr:rowOff>
    </xdr:to>
    <xdr:graphicFrame macro="">
      <xdr:nvGraphicFramePr>
        <xdr:cNvPr id="67586" name="Chart 2">
          <a:extLst>
            <a:ext uri="{FF2B5EF4-FFF2-40B4-BE49-F238E27FC236}">
              <a16:creationId xmlns:a16="http://schemas.microsoft.com/office/drawing/2014/main" id="{00000000-0008-0000-0600-000002080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3</xdr:col>
      <xdr:colOff>53975</xdr:colOff>
      <xdr:row>61</xdr:row>
      <xdr:rowOff>9525</xdr:rowOff>
    </xdr:from>
    <xdr:to>
      <xdr:col>9</xdr:col>
      <xdr:colOff>92075</xdr:colOff>
      <xdr:row>74</xdr:row>
      <xdr:rowOff>9525</xdr:rowOff>
    </xdr:to>
    <xdr:graphicFrame macro="">
      <xdr:nvGraphicFramePr>
        <xdr:cNvPr id="67590" name="Chart 6">
          <a:extLst>
            <a:ext uri="{FF2B5EF4-FFF2-40B4-BE49-F238E27FC236}">
              <a16:creationId xmlns:a16="http://schemas.microsoft.com/office/drawing/2014/main" id="{00000000-0008-0000-0600-000006080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9</xdr:col>
      <xdr:colOff>390525</xdr:colOff>
      <xdr:row>48</xdr:row>
      <xdr:rowOff>66675</xdr:rowOff>
    </xdr:from>
    <xdr:to>
      <xdr:col>13</xdr:col>
      <xdr:colOff>161925</xdr:colOff>
      <xdr:row>61</xdr:row>
      <xdr:rowOff>152400</xdr:rowOff>
    </xdr:to>
    <xdr:graphicFrame macro="">
      <xdr:nvGraphicFramePr>
        <xdr:cNvPr id="67591" name="Chart 7">
          <a:extLst>
            <a:ext uri="{FF2B5EF4-FFF2-40B4-BE49-F238E27FC236}">
              <a16:creationId xmlns:a16="http://schemas.microsoft.com/office/drawing/2014/main" id="{00000000-0008-0000-0600-000007080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168275</xdr:colOff>
      <xdr:row>61</xdr:row>
      <xdr:rowOff>50800</xdr:rowOff>
    </xdr:from>
    <xdr:to>
      <xdr:col>13</xdr:col>
      <xdr:colOff>177800</xdr:colOff>
      <xdr:row>75</xdr:row>
      <xdr:rowOff>53975</xdr:rowOff>
    </xdr:to>
    <xdr:graphicFrame macro="">
      <xdr:nvGraphicFramePr>
        <xdr:cNvPr id="67599" name="Chart 15">
          <a:extLst>
            <a:ext uri="{FF2B5EF4-FFF2-40B4-BE49-F238E27FC236}">
              <a16:creationId xmlns:a16="http://schemas.microsoft.com/office/drawing/2014/main" id="{00000000-0008-0000-0600-00000F080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114300</xdr:colOff>
      <xdr:row>74</xdr:row>
      <xdr:rowOff>114300</xdr:rowOff>
    </xdr:from>
    <xdr:to>
      <xdr:col>9</xdr:col>
      <xdr:colOff>254000</xdr:colOff>
      <xdr:row>89</xdr:row>
      <xdr:rowOff>162560</xdr:rowOff>
    </xdr:to>
    <xdr:graphicFrame macro="">
      <xdr:nvGraphicFramePr>
        <xdr:cNvPr id="67600" name="Chart 16">
          <a:extLst>
            <a:ext uri="{FF2B5EF4-FFF2-40B4-BE49-F238E27FC236}">
              <a16:creationId xmlns:a16="http://schemas.microsoft.com/office/drawing/2014/main" id="{00000000-0008-0000-0600-000010080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190500</xdr:colOff>
      <xdr:row>74</xdr:row>
      <xdr:rowOff>177800</xdr:rowOff>
    </xdr:from>
    <xdr:to>
      <xdr:col>13</xdr:col>
      <xdr:colOff>215900</xdr:colOff>
      <xdr:row>89</xdr:row>
      <xdr:rowOff>111125</xdr:rowOff>
    </xdr:to>
    <xdr:graphicFrame macro="">
      <xdr:nvGraphicFramePr>
        <xdr:cNvPr id="67601" name="Chart 17">
          <a:extLst>
            <a:ext uri="{FF2B5EF4-FFF2-40B4-BE49-F238E27FC236}">
              <a16:creationId xmlns:a16="http://schemas.microsoft.com/office/drawing/2014/main" id="{00000000-0008-0000-0600-000011080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2</xdr:col>
      <xdr:colOff>50800</xdr:colOff>
      <xdr:row>1</xdr:row>
      <xdr:rowOff>98425</xdr:rowOff>
    </xdr:from>
    <xdr:to>
      <xdr:col>2</xdr:col>
      <xdr:colOff>284800</xdr:colOff>
      <xdr:row>1</xdr:row>
      <xdr:rowOff>307225</xdr:rowOff>
    </xdr:to>
    <xdr:pic>
      <xdr:nvPicPr>
        <xdr:cNvPr id="11" name="10 Imagen">
          <a:hlinkClick xmlns:r="http://schemas.openxmlformats.org/officeDocument/2006/relationships" r:id="rId7" tooltip="Ir a la hoja ANTERIOR"/>
          <a:extLst>
            <a:ext uri="{FF2B5EF4-FFF2-40B4-BE49-F238E27FC236}">
              <a16:creationId xmlns:a16="http://schemas.microsoft.com/office/drawing/2014/main" id="{00000000-0008-0000-0600-00000B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68300" y="263525"/>
          <a:ext cx="234000" cy="208800"/>
        </a:xfrm>
        <a:prstGeom prst="rect">
          <a:avLst/>
        </a:prstGeom>
      </xdr:spPr>
    </xdr:pic>
    <xdr:clientData/>
  </xdr:twoCellAnchor>
  <xdr:twoCellAnchor editAs="oneCell">
    <xdr:from>
      <xdr:col>14</xdr:col>
      <xdr:colOff>95249</xdr:colOff>
      <xdr:row>1</xdr:row>
      <xdr:rowOff>104776</xdr:rowOff>
    </xdr:from>
    <xdr:to>
      <xdr:col>14</xdr:col>
      <xdr:colOff>329249</xdr:colOff>
      <xdr:row>1</xdr:row>
      <xdr:rowOff>313576</xdr:rowOff>
    </xdr:to>
    <xdr:pic>
      <xdr:nvPicPr>
        <xdr:cNvPr id="12" name="11 Imagen">
          <a:hlinkClick xmlns:r="http://schemas.openxmlformats.org/officeDocument/2006/relationships" r:id="rId9" tooltip="VOLVER al INICIO"/>
          <a:extLst>
            <a:ext uri="{FF2B5EF4-FFF2-40B4-BE49-F238E27FC236}">
              <a16:creationId xmlns:a16="http://schemas.microsoft.com/office/drawing/2014/main" id="{00000000-0008-0000-0600-00000C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0420349" y="269876"/>
          <a:ext cx="234000" cy="208800"/>
        </a:xfrm>
        <a:prstGeom prst="rect">
          <a:avLst/>
        </a:prstGeom>
      </xdr:spPr>
    </xdr:pic>
    <xdr:clientData/>
  </xdr:twoCellAnchor>
  <xdr:twoCellAnchor editAs="oneCell">
    <xdr:from>
      <xdr:col>3</xdr:col>
      <xdr:colOff>12800</xdr:colOff>
      <xdr:row>1</xdr:row>
      <xdr:rowOff>89000</xdr:rowOff>
    </xdr:from>
    <xdr:to>
      <xdr:col>3</xdr:col>
      <xdr:colOff>246800</xdr:colOff>
      <xdr:row>1</xdr:row>
      <xdr:rowOff>323000</xdr:rowOff>
    </xdr:to>
    <xdr:pic>
      <xdr:nvPicPr>
        <xdr:cNvPr id="13" name="12 Imagen">
          <a:hlinkClick xmlns:r="http://schemas.openxmlformats.org/officeDocument/2006/relationships" r:id="rId11" tooltip="Ir a la hoja ANTERIOR"/>
          <a:extLst>
            <a:ext uri="{FF2B5EF4-FFF2-40B4-BE49-F238E27FC236}">
              <a16:creationId xmlns:a16="http://schemas.microsoft.com/office/drawing/2014/main" id="{00000000-0008-0000-0600-00000D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 rot="5400000">
          <a:off x="711300" y="254100"/>
          <a:ext cx="234000" cy="234000"/>
        </a:xfrm>
        <a:prstGeom prst="rect">
          <a:avLst/>
        </a:prstGeom>
      </xdr:spPr>
    </xdr:pic>
    <xdr:clientData/>
  </xdr:twoCellAnchor>
  <xdr:twoCellAnchor editAs="oneCell">
    <xdr:from>
      <xdr:col>15</xdr:col>
      <xdr:colOff>447040</xdr:colOff>
      <xdr:row>2</xdr:row>
      <xdr:rowOff>177800</xdr:rowOff>
    </xdr:from>
    <xdr:to>
      <xdr:col>20</xdr:col>
      <xdr:colOff>0</xdr:colOff>
      <xdr:row>19</xdr:row>
      <xdr:rowOff>20320</xdr:rowOff>
    </xdr:to>
    <xdr:graphicFrame macro="">
      <xdr:nvGraphicFramePr>
        <xdr:cNvPr id="16" name="Chart 2">
          <a:extLst>
            <a:ext uri="{FF2B5EF4-FFF2-40B4-BE49-F238E27FC236}">
              <a16:creationId xmlns:a16="http://schemas.microsoft.com/office/drawing/2014/main" id="{38758521-398C-47F0-959B-C80CE96E7E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 editAs="oneCell">
    <xdr:from>
      <xdr:col>15</xdr:col>
      <xdr:colOff>449580</xdr:colOff>
      <xdr:row>19</xdr:row>
      <xdr:rowOff>40640</xdr:rowOff>
    </xdr:from>
    <xdr:to>
      <xdr:col>19</xdr:col>
      <xdr:colOff>1047750</xdr:colOff>
      <xdr:row>36</xdr:row>
      <xdr:rowOff>60960</xdr:rowOff>
    </xdr:to>
    <xdr:graphicFrame macro="">
      <xdr:nvGraphicFramePr>
        <xdr:cNvPr id="17" name="Chart 7">
          <a:extLst>
            <a:ext uri="{FF2B5EF4-FFF2-40B4-BE49-F238E27FC236}">
              <a16:creationId xmlns:a16="http://schemas.microsoft.com/office/drawing/2014/main" id="{F3B4B78D-ABBE-4300-ACCD-C573684160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 editAs="oneCell">
    <xdr:from>
      <xdr:col>15</xdr:col>
      <xdr:colOff>444500</xdr:colOff>
      <xdr:row>36</xdr:row>
      <xdr:rowOff>86360</xdr:rowOff>
    </xdr:from>
    <xdr:to>
      <xdr:col>19</xdr:col>
      <xdr:colOff>1047750</xdr:colOff>
      <xdr:row>52</xdr:row>
      <xdr:rowOff>81280</xdr:rowOff>
    </xdr:to>
    <xdr:graphicFrame macro="">
      <xdr:nvGraphicFramePr>
        <xdr:cNvPr id="18" name="Chart 6">
          <a:extLst>
            <a:ext uri="{FF2B5EF4-FFF2-40B4-BE49-F238E27FC236}">
              <a16:creationId xmlns:a16="http://schemas.microsoft.com/office/drawing/2014/main" id="{123861C4-DF7D-480C-A653-BA1B8FCAC3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15</xdr:col>
      <xdr:colOff>449581</xdr:colOff>
      <xdr:row>52</xdr:row>
      <xdr:rowOff>106680</xdr:rowOff>
    </xdr:from>
    <xdr:to>
      <xdr:col>20</xdr:col>
      <xdr:colOff>1</xdr:colOff>
      <xdr:row>67</xdr:row>
      <xdr:rowOff>121920</xdr:rowOff>
    </xdr:to>
    <xdr:graphicFrame macro="">
      <xdr:nvGraphicFramePr>
        <xdr:cNvPr id="19" name="Chart 15">
          <a:extLst>
            <a:ext uri="{FF2B5EF4-FFF2-40B4-BE49-F238E27FC236}">
              <a16:creationId xmlns:a16="http://schemas.microsoft.com/office/drawing/2014/main" id="{A58D246C-FED2-45DB-8145-7946658510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15</xdr:col>
      <xdr:colOff>457200</xdr:colOff>
      <xdr:row>68</xdr:row>
      <xdr:rowOff>40640</xdr:rowOff>
    </xdr:from>
    <xdr:to>
      <xdr:col>20</xdr:col>
      <xdr:colOff>10160</xdr:colOff>
      <xdr:row>83</xdr:row>
      <xdr:rowOff>30480</xdr:rowOff>
    </xdr:to>
    <xdr:graphicFrame macro="">
      <xdr:nvGraphicFramePr>
        <xdr:cNvPr id="21" name="Chart 17">
          <a:extLst>
            <a:ext uri="{FF2B5EF4-FFF2-40B4-BE49-F238E27FC236}">
              <a16:creationId xmlns:a16="http://schemas.microsoft.com/office/drawing/2014/main" id="{8F72378C-E8D9-438A-B8C5-98EC2B32F6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\E.DITOR\PRODUCTES%20ENTREGATS\7%20PACKS\F%20ANALISIS%20BALANCES%20Y%20EF\PACK20v3%20ANALISIS%20DE%20BALANCES\PACK20v4%20An&#225;lisis%20Balances\PACK20e03v4%20AnBalances\originals\PE166%20AInversion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I"/>
      <sheetName val="calc1a"/>
      <sheetName val="1"/>
      <sheetName val="1a"/>
      <sheetName val="1b"/>
      <sheetName val="2"/>
      <sheetName val="2a "/>
      <sheetName val="2b"/>
      <sheetName val="2c"/>
      <sheetName val="2d"/>
      <sheetName val="2e"/>
      <sheetName val="3"/>
      <sheetName val="3a"/>
      <sheetName val="3b"/>
      <sheetName val="3c"/>
      <sheetName val="3d"/>
      <sheetName val="3e"/>
      <sheetName val="INFO"/>
      <sheetName val="SB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8">
          <cell r="B8" t="str">
            <v>3 años</v>
          </cell>
        </row>
        <row r="9">
          <cell r="B9" t="str">
            <v>4 años</v>
          </cell>
        </row>
        <row r="10">
          <cell r="B10" t="str">
            <v>5 años</v>
          </cell>
        </row>
        <row r="11">
          <cell r="B11" t="str">
            <v>6 años</v>
          </cell>
        </row>
        <row r="12">
          <cell r="B12" t="str">
            <v>7 años</v>
          </cell>
        </row>
        <row r="13">
          <cell r="B13" t="str">
            <v>8 años</v>
          </cell>
        </row>
        <row r="14">
          <cell r="B14" t="str">
            <v>9 años</v>
          </cell>
        </row>
        <row r="15">
          <cell r="B15" t="str">
            <v>10 años</v>
          </cell>
        </row>
        <row r="16">
          <cell r="B16" t="str">
            <v>11 años</v>
          </cell>
        </row>
        <row r="17">
          <cell r="B17" t="str">
            <v>12 años</v>
          </cell>
        </row>
        <row r="18">
          <cell r="B18" t="str">
            <v>13 años</v>
          </cell>
        </row>
        <row r="19">
          <cell r="B19" t="str">
            <v>14 años</v>
          </cell>
        </row>
        <row r="20">
          <cell r="B20" t="str">
            <v>15 años</v>
          </cell>
        </row>
        <row r="21">
          <cell r="B21" t="str">
            <v>16 años</v>
          </cell>
        </row>
        <row r="22">
          <cell r="B22" t="str">
            <v>17 años</v>
          </cell>
        </row>
        <row r="23">
          <cell r="B23" t="str">
            <v>18 años</v>
          </cell>
        </row>
        <row r="24">
          <cell r="B24" t="str">
            <v>19 años</v>
          </cell>
        </row>
        <row r="25">
          <cell r="B25" t="str">
            <v>20 años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  <a:font script="Armn" typeface="Arial"/>
      <a:font script="Bugi" typeface="Leelawadee UI"/>
      <a:font script="Bopo" typeface="Microsoft JhengHei"/>
      <a:font script="Java" typeface="Javanese Text"/>
      <a:font script="Lisu" typeface="Segoe UI"/>
      <a:font script="Mymr" typeface="Myanmar Text"/>
      <a:font script="Nkoo" typeface="Ebrima"/>
      <a:font script="Olck" typeface="Nirmala UI"/>
      <a:font script="Osma" typeface="Ebrima"/>
      <a:font script="Phag" typeface="Phagspa"/>
      <a:font script="Syrn" typeface="Estrangelo Edessa"/>
      <a:font script="Syrj" typeface="Estrangelo Edessa"/>
      <a:font script="Syre" typeface="Estrangelo Edessa"/>
      <a:font script="Sora" typeface="Nirmala UI"/>
      <a:font script="Tale" typeface="Microsoft Tai Le"/>
      <a:font script="Talu" typeface="Microsoft New Tai Lue"/>
      <a:font script="Tfng" typeface="Ebrima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80"/>
  </sheetPr>
  <dimension ref="A1:K478"/>
  <sheetViews>
    <sheetView workbookViewId="0">
      <selection activeCell="B4" sqref="B4:H4"/>
    </sheetView>
  </sheetViews>
  <sheetFormatPr defaultColWidth="11.42578125" defaultRowHeight="12.75"/>
  <cols>
    <col min="9" max="9" width="15.140625" customWidth="1"/>
    <col min="10" max="10" width="0.140625" customWidth="1"/>
    <col min="11" max="11" width="11.42578125" style="640"/>
  </cols>
  <sheetData>
    <row r="1" spans="1:11" ht="33">
      <c r="A1" s="690" t="s">
        <v>419</v>
      </c>
      <c r="B1" s="691"/>
      <c r="C1" s="691"/>
      <c r="D1" s="691"/>
      <c r="E1" s="691"/>
      <c r="F1" s="691"/>
      <c r="G1" s="691"/>
      <c r="H1" s="691"/>
      <c r="I1" s="692"/>
      <c r="J1" s="444"/>
      <c r="K1" s="639"/>
    </row>
    <row r="2" spans="1:11" ht="41.25" customHeight="1">
      <c r="A2" s="693" t="s">
        <v>420</v>
      </c>
      <c r="B2" s="694"/>
      <c r="C2" s="694"/>
      <c r="D2" s="694"/>
      <c r="E2" s="694"/>
      <c r="F2" s="694"/>
      <c r="G2" s="694"/>
      <c r="H2" s="694"/>
      <c r="I2" s="695"/>
      <c r="J2" s="444"/>
      <c r="K2" s="639"/>
    </row>
    <row r="3" spans="1:11" ht="33">
      <c r="A3" s="696" t="s">
        <v>288</v>
      </c>
      <c r="B3" s="697"/>
      <c r="C3" s="634" t="s">
        <v>478</v>
      </c>
      <c r="D3" s="635"/>
      <c r="E3" s="635"/>
      <c r="F3" s="638" t="s">
        <v>345</v>
      </c>
      <c r="G3" s="638"/>
      <c r="H3" s="637">
        <v>2023</v>
      </c>
      <c r="I3" s="340"/>
      <c r="J3" s="444"/>
      <c r="K3" s="639"/>
    </row>
    <row r="4" spans="1:11" ht="33">
      <c r="A4" s="341" t="s">
        <v>289</v>
      </c>
      <c r="B4" s="670"/>
      <c r="C4" s="670"/>
      <c r="D4" s="670"/>
      <c r="E4" s="670"/>
      <c r="F4" s="670"/>
      <c r="G4" s="670"/>
      <c r="H4" s="670"/>
      <c r="I4" s="342"/>
      <c r="J4" s="444"/>
      <c r="K4" s="639"/>
    </row>
    <row r="5" spans="1:11" ht="14.25">
      <c r="A5" s="341"/>
      <c r="B5" s="670"/>
      <c r="C5" s="670"/>
      <c r="D5" s="670"/>
      <c r="E5" s="670"/>
      <c r="F5" s="670"/>
      <c r="G5" s="670"/>
      <c r="H5" s="670"/>
      <c r="I5" s="342"/>
    </row>
    <row r="6" spans="1:11" ht="13.5" thickBot="1"/>
    <row r="7" spans="1:11" ht="21" thickBot="1">
      <c r="A7" s="710" t="s">
        <v>338</v>
      </c>
      <c r="B7" s="711"/>
      <c r="C7" s="711"/>
      <c r="D7" s="711"/>
      <c r="E7" s="711"/>
      <c r="F7" s="711"/>
      <c r="G7" s="711"/>
      <c r="H7" s="711"/>
      <c r="I7" s="711"/>
      <c r="J7" s="712"/>
      <c r="K7" s="641"/>
    </row>
    <row r="8" spans="1:11" ht="14.25">
      <c r="A8" s="449"/>
      <c r="B8" s="450"/>
      <c r="C8" s="450"/>
      <c r="D8" s="450"/>
      <c r="E8" s="450"/>
      <c r="F8" s="450"/>
      <c r="G8" s="450"/>
      <c r="H8" s="450"/>
      <c r="I8" s="451"/>
      <c r="J8" s="452"/>
    </row>
    <row r="9" spans="1:11" ht="16.5">
      <c r="A9" s="453" t="s">
        <v>290</v>
      </c>
      <c r="B9" s="454"/>
      <c r="C9" s="455"/>
      <c r="D9" s="455"/>
      <c r="E9" s="455"/>
      <c r="F9" s="455"/>
      <c r="G9" s="455"/>
      <c r="H9" s="455"/>
      <c r="I9" s="454"/>
      <c r="J9" s="456"/>
    </row>
    <row r="10" spans="1:11" ht="14.25">
      <c r="A10" s="457" t="s">
        <v>421</v>
      </c>
      <c r="B10" s="458"/>
      <c r="C10" s="459"/>
      <c r="D10" s="460"/>
      <c r="E10" s="460"/>
      <c r="F10" s="460"/>
      <c r="G10" s="460"/>
      <c r="H10" s="460"/>
      <c r="I10" s="461"/>
      <c r="J10" s="462"/>
      <c r="K10" s="642"/>
    </row>
    <row r="11" spans="1:11" ht="14.25">
      <c r="A11" s="457" t="s">
        <v>291</v>
      </c>
      <c r="B11" s="458"/>
      <c r="C11" s="460"/>
      <c r="D11" s="460"/>
      <c r="E11" s="460"/>
      <c r="F11" s="460"/>
      <c r="G11" s="460"/>
      <c r="H11" s="460"/>
      <c r="I11" s="461"/>
      <c r="J11" s="462"/>
      <c r="K11" s="642"/>
    </row>
    <row r="12" spans="1:11" ht="14.25">
      <c r="A12" s="463" t="s">
        <v>292</v>
      </c>
      <c r="B12" s="458"/>
      <c r="C12" s="460"/>
      <c r="D12" s="460"/>
      <c r="E12" s="460"/>
      <c r="F12" s="460"/>
      <c r="G12" s="460"/>
      <c r="H12" s="460"/>
      <c r="I12" s="461"/>
      <c r="J12" s="462"/>
      <c r="K12" s="642"/>
    </row>
    <row r="13" spans="1:11" ht="14.25">
      <c r="A13" s="457"/>
      <c r="B13" s="458"/>
      <c r="C13" s="460"/>
      <c r="D13" s="460"/>
      <c r="E13" s="460"/>
      <c r="F13" s="460"/>
      <c r="G13" s="460"/>
      <c r="H13" s="460"/>
      <c r="I13" s="461"/>
      <c r="J13" s="462"/>
      <c r="K13" s="642"/>
    </row>
    <row r="14" spans="1:11" ht="14.25">
      <c r="A14" s="463"/>
      <c r="B14" s="458"/>
      <c r="C14" s="460"/>
      <c r="D14" s="460"/>
      <c r="E14" s="460"/>
      <c r="F14" s="460"/>
      <c r="G14" s="460"/>
      <c r="H14" s="460"/>
      <c r="I14" s="461"/>
      <c r="J14" s="462"/>
      <c r="K14" s="642"/>
    </row>
    <row r="15" spans="1:11" ht="14.25">
      <c r="A15" s="464"/>
      <c r="B15" s="465"/>
      <c r="C15" s="465"/>
      <c r="D15" s="460"/>
      <c r="E15" s="460"/>
      <c r="F15" s="460"/>
      <c r="G15" s="460"/>
      <c r="H15" s="460"/>
      <c r="I15" s="461"/>
      <c r="J15" s="462"/>
      <c r="K15" s="642"/>
    </row>
    <row r="16" spans="1:11" ht="14.25">
      <c r="A16" s="464"/>
      <c r="B16" s="466"/>
      <c r="C16" s="467"/>
      <c r="D16" s="460"/>
      <c r="E16" s="460"/>
      <c r="F16" s="460"/>
      <c r="G16" s="468"/>
      <c r="H16" s="468"/>
      <c r="I16" s="469"/>
      <c r="J16" s="462"/>
      <c r="K16" s="642"/>
    </row>
    <row r="17" spans="1:11" ht="26.25">
      <c r="A17" s="464"/>
      <c r="B17" s="460"/>
      <c r="C17" s="470"/>
      <c r="D17" s="460"/>
      <c r="E17" s="460"/>
      <c r="F17" s="460"/>
      <c r="G17" s="460"/>
      <c r="H17" s="460"/>
      <c r="I17" s="461"/>
      <c r="J17" s="462"/>
      <c r="K17" s="642"/>
    </row>
    <row r="18" spans="1:11" ht="14.25">
      <c r="A18" s="464"/>
      <c r="B18" s="460"/>
      <c r="C18" s="460"/>
      <c r="D18" s="460"/>
      <c r="E18" s="460"/>
      <c r="F18" s="460"/>
      <c r="G18" s="460"/>
      <c r="H18" s="460"/>
      <c r="I18" s="461"/>
      <c r="J18" s="462"/>
      <c r="K18" s="642"/>
    </row>
    <row r="19" spans="1:11" ht="14.25">
      <c r="A19" s="464"/>
      <c r="B19" s="460"/>
      <c r="C19" s="460"/>
      <c r="D19" s="460"/>
      <c r="E19" s="460"/>
      <c r="F19" s="460"/>
      <c r="G19" s="460"/>
      <c r="H19" s="460"/>
      <c r="I19" s="461"/>
      <c r="J19" s="462"/>
      <c r="K19" s="642"/>
    </row>
    <row r="20" spans="1:11" ht="13.5" thickBot="1">
      <c r="A20" s="471"/>
      <c r="B20" s="472"/>
      <c r="C20" s="472"/>
      <c r="D20" s="472"/>
      <c r="E20" s="472"/>
      <c r="F20" s="472"/>
      <c r="G20" s="472"/>
      <c r="H20" s="472"/>
      <c r="I20" s="472"/>
      <c r="J20" s="473"/>
      <c r="K20" s="642"/>
    </row>
    <row r="21" spans="1:11" ht="21" thickBot="1">
      <c r="A21" s="681" t="s">
        <v>204</v>
      </c>
      <c r="B21" s="682"/>
      <c r="C21" s="682"/>
      <c r="D21" s="682"/>
      <c r="E21" s="682"/>
      <c r="F21" s="682"/>
      <c r="G21" s="682"/>
      <c r="H21" s="682"/>
      <c r="I21" s="682"/>
      <c r="J21" s="683"/>
      <c r="K21" s="642"/>
    </row>
    <row r="22" spans="1:11">
      <c r="A22" s="464"/>
      <c r="B22" s="461"/>
      <c r="C22" s="461"/>
      <c r="D22" s="461"/>
      <c r="E22" s="461"/>
      <c r="F22" s="461"/>
      <c r="G22" s="461"/>
      <c r="H22" s="461"/>
      <c r="I22" s="461"/>
      <c r="J22" s="474"/>
      <c r="K22" s="642"/>
    </row>
    <row r="23" spans="1:11" ht="16.5">
      <c r="A23" s="464"/>
      <c r="B23" s="475" t="s">
        <v>209</v>
      </c>
      <c r="C23" s="460"/>
      <c r="D23" s="461"/>
      <c r="E23" s="461"/>
      <c r="F23" s="461"/>
      <c r="G23" s="461"/>
      <c r="H23" s="461"/>
      <c r="I23" s="461"/>
      <c r="J23" s="462"/>
      <c r="K23" s="642"/>
    </row>
    <row r="24" spans="1:11" ht="19.5">
      <c r="A24" s="476"/>
      <c r="B24" s="477" t="s">
        <v>211</v>
      </c>
      <c r="C24" s="459"/>
      <c r="D24" s="478"/>
      <c r="E24" s="478"/>
      <c r="F24" s="478"/>
      <c r="G24" s="478"/>
      <c r="H24" s="478"/>
      <c r="I24" s="478"/>
      <c r="J24" s="462"/>
      <c r="K24" s="643"/>
    </row>
    <row r="25" spans="1:11" ht="14.25">
      <c r="A25" s="464"/>
      <c r="B25" s="477" t="s">
        <v>212</v>
      </c>
      <c r="C25" s="460"/>
      <c r="D25" s="461"/>
      <c r="E25" s="461"/>
      <c r="F25" s="461"/>
      <c r="G25" s="461"/>
      <c r="H25" s="461"/>
      <c r="I25" s="461"/>
      <c r="J25" s="462"/>
      <c r="K25" s="642"/>
    </row>
    <row r="26" spans="1:11" ht="14.25">
      <c r="A26" s="464"/>
      <c r="B26" s="477" t="s">
        <v>213</v>
      </c>
      <c r="C26" s="460"/>
      <c r="D26" s="461"/>
      <c r="E26" s="461"/>
      <c r="F26" s="461"/>
      <c r="G26" s="461"/>
      <c r="H26" s="461"/>
      <c r="I26" s="461"/>
      <c r="J26" s="462"/>
      <c r="K26" s="642"/>
    </row>
    <row r="27" spans="1:11">
      <c r="A27" s="464"/>
      <c r="B27" s="458"/>
      <c r="C27" s="458"/>
      <c r="D27" s="461"/>
      <c r="E27" s="461"/>
      <c r="F27" s="461"/>
      <c r="G27" s="461"/>
      <c r="H27" s="461"/>
      <c r="I27" s="461"/>
      <c r="J27" s="462"/>
      <c r="K27" s="642"/>
    </row>
    <row r="28" spans="1:11" ht="16.5">
      <c r="A28" s="464"/>
      <c r="B28" s="475" t="s">
        <v>210</v>
      </c>
      <c r="C28" s="458"/>
      <c r="D28" s="461"/>
      <c r="E28" s="461"/>
      <c r="F28" s="461"/>
      <c r="G28" s="461"/>
      <c r="H28" s="461"/>
      <c r="I28" s="461"/>
      <c r="J28" s="462"/>
      <c r="K28" s="642"/>
    </row>
    <row r="29" spans="1:11" ht="14.25">
      <c r="A29" s="464"/>
      <c r="B29" s="477" t="s">
        <v>293</v>
      </c>
      <c r="C29" s="458"/>
      <c r="D29" s="461"/>
      <c r="E29" s="461"/>
      <c r="F29" s="461"/>
      <c r="G29" s="461"/>
      <c r="H29" s="461"/>
      <c r="I29" s="461"/>
      <c r="J29" s="462"/>
      <c r="K29" s="642"/>
    </row>
    <row r="30" spans="1:11" ht="14.25">
      <c r="A30" s="464"/>
      <c r="B30" s="479" t="s">
        <v>294</v>
      </c>
      <c r="C30" s="460"/>
      <c r="D30" s="461"/>
      <c r="E30" s="461"/>
      <c r="F30" s="461"/>
      <c r="G30" s="461"/>
      <c r="H30" s="461"/>
      <c r="I30" s="461"/>
      <c r="J30" s="462"/>
      <c r="K30" s="642"/>
    </row>
    <row r="31" spans="1:11" ht="14.25">
      <c r="A31" s="464"/>
      <c r="B31" s="480" t="s">
        <v>295</v>
      </c>
      <c r="C31" s="460"/>
      <c r="D31" s="461"/>
      <c r="E31" s="461"/>
      <c r="F31" s="461"/>
      <c r="G31" s="461"/>
      <c r="H31" s="461"/>
      <c r="I31" s="461"/>
      <c r="J31" s="462"/>
      <c r="K31" s="642"/>
    </row>
    <row r="32" spans="1:11" ht="14.25">
      <c r="A32" s="464"/>
      <c r="B32" s="465" t="s">
        <v>296</v>
      </c>
      <c r="C32" s="460"/>
      <c r="D32" s="461"/>
      <c r="E32" s="461"/>
      <c r="F32" s="461"/>
      <c r="G32" s="461"/>
      <c r="H32" s="461"/>
      <c r="I32" s="461"/>
      <c r="J32" s="462"/>
      <c r="K32" s="642"/>
    </row>
    <row r="33" spans="1:11" ht="13.5" thickBot="1">
      <c r="A33" s="464"/>
      <c r="B33" s="461"/>
      <c r="C33" s="461"/>
      <c r="D33" s="461"/>
      <c r="E33" s="461"/>
      <c r="F33" s="461"/>
      <c r="G33" s="461"/>
      <c r="H33" s="461"/>
      <c r="I33" s="461"/>
      <c r="J33" s="473"/>
      <c r="K33" s="642"/>
    </row>
    <row r="34" spans="1:11" ht="16.5">
      <c r="A34" s="704"/>
      <c r="B34" s="705"/>
      <c r="C34" s="705"/>
      <c r="D34" s="705"/>
      <c r="E34" s="705"/>
      <c r="F34" s="705"/>
      <c r="G34" s="705"/>
      <c r="H34" s="705"/>
      <c r="I34" s="705"/>
      <c r="J34" s="706"/>
      <c r="K34" s="644"/>
    </row>
    <row r="35" spans="1:11" ht="14.25">
      <c r="A35" s="707"/>
      <c r="B35" s="708"/>
      <c r="C35" s="708"/>
      <c r="D35" s="708"/>
      <c r="E35" s="708"/>
      <c r="F35" s="708"/>
      <c r="G35" s="708"/>
      <c r="H35" s="708"/>
      <c r="I35" s="708"/>
      <c r="J35" s="709"/>
      <c r="K35" s="644"/>
    </row>
    <row r="36" spans="1:11">
      <c r="A36" s="671" t="s">
        <v>477</v>
      </c>
      <c r="B36" s="672"/>
      <c r="C36" s="672"/>
      <c r="D36" s="672"/>
      <c r="E36" s="672"/>
      <c r="F36" s="672"/>
      <c r="G36" s="672"/>
      <c r="H36" s="672"/>
      <c r="I36" s="672"/>
      <c r="J36" s="673"/>
      <c r="K36" s="644"/>
    </row>
    <row r="37" spans="1:11">
      <c r="A37" s="482"/>
      <c r="B37" s="70"/>
      <c r="C37" s="70"/>
      <c r="D37" s="70"/>
      <c r="E37" s="70"/>
      <c r="F37" s="70"/>
      <c r="G37" s="70"/>
      <c r="H37" s="70"/>
      <c r="I37" s="70"/>
      <c r="J37" s="456"/>
      <c r="K37" s="644"/>
    </row>
    <row r="38" spans="1:11">
      <c r="A38" s="482"/>
      <c r="B38" s="70"/>
      <c r="C38" s="70"/>
      <c r="D38" s="70"/>
      <c r="E38" s="70"/>
      <c r="F38" s="70"/>
      <c r="G38" s="70"/>
      <c r="H38" s="70"/>
      <c r="I38" s="70"/>
      <c r="J38" s="456"/>
      <c r="K38" s="644"/>
    </row>
    <row r="39" spans="1:11" ht="19.5">
      <c r="A39" s="701" t="s">
        <v>214</v>
      </c>
      <c r="B39" s="702"/>
      <c r="C39" s="702"/>
      <c r="D39" s="702"/>
      <c r="E39" s="702"/>
      <c r="F39" s="702"/>
      <c r="G39" s="702"/>
      <c r="H39" s="702"/>
      <c r="I39" s="702"/>
      <c r="J39" s="703"/>
      <c r="K39" s="643"/>
    </row>
    <row r="40" spans="1:11" ht="13.5" thickBot="1">
      <c r="A40" s="484"/>
      <c r="B40" s="485"/>
      <c r="C40" s="485"/>
      <c r="D40" s="485"/>
      <c r="E40" s="485"/>
      <c r="F40" s="485"/>
      <c r="G40" s="485"/>
      <c r="H40" s="485"/>
      <c r="I40" s="485"/>
      <c r="J40" s="486"/>
      <c r="K40" s="644"/>
    </row>
    <row r="41" spans="1:11" ht="14.25">
      <c r="A41" s="487"/>
      <c r="B41" s="488"/>
      <c r="C41" s="488"/>
      <c r="D41" s="488"/>
      <c r="E41" s="488"/>
      <c r="F41" s="488"/>
      <c r="G41" s="488"/>
      <c r="H41" s="488"/>
      <c r="I41" s="488"/>
      <c r="J41" s="489"/>
      <c r="K41" s="644"/>
    </row>
    <row r="42" spans="1:11" ht="17.25">
      <c r="A42" s="667"/>
      <c r="B42" s="668"/>
      <c r="C42" s="668"/>
      <c r="D42" s="668"/>
      <c r="E42" s="668"/>
      <c r="F42" s="668"/>
      <c r="G42" s="668"/>
      <c r="H42" s="668"/>
      <c r="I42" s="668"/>
      <c r="J42" s="669"/>
      <c r="K42" s="644"/>
    </row>
    <row r="43" spans="1:11" ht="17.25">
      <c r="A43" s="667"/>
      <c r="B43" s="668"/>
      <c r="C43" s="668"/>
      <c r="D43" s="668"/>
      <c r="E43" s="668"/>
      <c r="F43" s="668"/>
      <c r="G43" s="668"/>
      <c r="H43" s="668"/>
      <c r="I43" s="668"/>
      <c r="J43" s="669"/>
      <c r="K43" s="644"/>
    </row>
    <row r="44" spans="1:11" ht="14.25">
      <c r="A44" s="490"/>
      <c r="B44" s="491"/>
      <c r="C44" s="71"/>
      <c r="D44" s="71"/>
      <c r="E44" s="71"/>
      <c r="F44" s="71"/>
      <c r="G44" s="71"/>
      <c r="H44" s="71"/>
      <c r="I44" s="71"/>
      <c r="J44" s="492"/>
      <c r="K44" s="644"/>
    </row>
    <row r="45" spans="1:11" ht="14.25">
      <c r="A45" s="490"/>
      <c r="B45" s="71"/>
      <c r="C45" s="71"/>
      <c r="D45" s="71"/>
      <c r="E45" s="71"/>
      <c r="F45" s="71"/>
      <c r="G45" s="71"/>
      <c r="H45" s="71"/>
      <c r="I45" s="71"/>
      <c r="J45" s="492"/>
      <c r="K45" s="644"/>
    </row>
    <row r="46" spans="1:11" ht="14.25">
      <c r="A46" s="490"/>
      <c r="B46" s="491"/>
      <c r="C46" s="71"/>
      <c r="D46" s="71"/>
      <c r="E46" s="71"/>
      <c r="F46" s="71"/>
      <c r="G46" s="71"/>
      <c r="H46" s="71"/>
      <c r="I46" s="71"/>
      <c r="J46" s="492"/>
      <c r="K46" s="644"/>
    </row>
    <row r="47" spans="1:11" ht="14.25">
      <c r="A47" s="490"/>
      <c r="B47" s="71"/>
      <c r="C47" s="71"/>
      <c r="D47" s="71"/>
      <c r="E47" s="71"/>
      <c r="F47" s="71"/>
      <c r="G47" s="71"/>
      <c r="H47" s="71"/>
      <c r="I47" s="71"/>
      <c r="J47" s="492"/>
      <c r="K47" s="644"/>
    </row>
    <row r="48" spans="1:11" ht="14.25">
      <c r="A48" s="490"/>
      <c r="B48" s="71"/>
      <c r="C48" s="71"/>
      <c r="D48" s="71"/>
      <c r="E48" s="71"/>
      <c r="F48" s="71"/>
      <c r="G48" s="71"/>
      <c r="H48" s="71"/>
      <c r="I48" s="71"/>
      <c r="J48" s="492"/>
      <c r="K48" s="644"/>
    </row>
    <row r="49" spans="1:11" ht="23.25">
      <c r="A49" s="493"/>
      <c r="B49" s="41"/>
      <c r="C49" s="494"/>
      <c r="D49" s="41"/>
      <c r="E49" s="41"/>
      <c r="F49" s="41"/>
      <c r="G49" s="41"/>
      <c r="H49" s="41"/>
      <c r="I49" s="41"/>
      <c r="J49" s="495"/>
      <c r="K49" s="644"/>
    </row>
    <row r="50" spans="1:11">
      <c r="A50" s="493"/>
      <c r="B50" s="41"/>
      <c r="C50" s="41"/>
      <c r="D50" s="41"/>
      <c r="E50" s="41"/>
      <c r="F50" s="41"/>
      <c r="G50" s="41"/>
      <c r="H50" s="41"/>
      <c r="I50" s="41"/>
      <c r="J50" s="495"/>
      <c r="K50" s="644"/>
    </row>
    <row r="51" spans="1:11">
      <c r="A51" s="493"/>
      <c r="B51" s="41"/>
      <c r="C51" s="41"/>
      <c r="D51" s="41"/>
      <c r="E51" s="41"/>
      <c r="F51" s="41"/>
      <c r="G51" s="41"/>
      <c r="H51" s="41"/>
      <c r="I51" s="41"/>
      <c r="J51" s="495"/>
      <c r="K51" s="644"/>
    </row>
    <row r="52" spans="1:11">
      <c r="A52" s="493"/>
      <c r="B52" s="41"/>
      <c r="C52" s="41"/>
      <c r="D52" s="41"/>
      <c r="E52" s="41"/>
      <c r="F52" s="41"/>
      <c r="G52" s="41"/>
      <c r="H52" s="41"/>
      <c r="I52" s="41"/>
      <c r="J52" s="495"/>
      <c r="K52" s="644"/>
    </row>
    <row r="53" spans="1:11" ht="20.25" thickBot="1">
      <c r="A53" s="496"/>
      <c r="B53" s="497"/>
      <c r="C53" s="497"/>
      <c r="D53" s="497"/>
      <c r="E53" s="497"/>
      <c r="F53" s="497"/>
      <c r="G53" s="497"/>
      <c r="H53" s="497"/>
      <c r="I53" s="497"/>
      <c r="J53" s="498"/>
      <c r="K53" s="643"/>
    </row>
    <row r="54" spans="1:11" ht="34.5" customHeight="1" thickBot="1">
      <c r="A54" s="681" t="s">
        <v>208</v>
      </c>
      <c r="B54" s="682"/>
      <c r="C54" s="682"/>
      <c r="D54" s="682"/>
      <c r="E54" s="682"/>
      <c r="F54" s="682"/>
      <c r="G54" s="682"/>
      <c r="H54" s="682"/>
      <c r="I54" s="682"/>
      <c r="J54" s="683"/>
      <c r="K54" s="644"/>
    </row>
    <row r="55" spans="1:11" ht="16.5">
      <c r="A55" s="684" t="s">
        <v>2</v>
      </c>
      <c r="B55" s="685"/>
      <c r="C55" s="685"/>
      <c r="D55" s="685"/>
      <c r="E55" s="685"/>
      <c r="F55" s="685"/>
      <c r="G55" s="685"/>
      <c r="H55" s="685"/>
      <c r="I55" s="685"/>
      <c r="J55" s="686"/>
      <c r="K55" s="644"/>
    </row>
    <row r="56" spans="1:11" ht="14.25">
      <c r="A56" s="483"/>
      <c r="B56" s="465" t="s">
        <v>156</v>
      </c>
      <c r="C56" s="454"/>
      <c r="D56" s="465"/>
      <c r="E56" s="465"/>
      <c r="F56" s="465"/>
      <c r="G56" s="465"/>
      <c r="H56" s="465"/>
      <c r="I56" s="465"/>
      <c r="J56" s="499"/>
      <c r="K56" s="644"/>
    </row>
    <row r="57" spans="1:11" ht="14.25">
      <c r="A57" s="483"/>
      <c r="B57" s="465"/>
      <c r="C57" s="454"/>
      <c r="D57" s="465"/>
      <c r="E57" s="465"/>
      <c r="F57" s="465"/>
      <c r="G57" s="465"/>
      <c r="H57" s="465"/>
      <c r="I57" s="465"/>
      <c r="J57" s="499"/>
      <c r="K57" s="644"/>
    </row>
    <row r="58" spans="1:11" ht="14.25">
      <c r="A58" s="483"/>
      <c r="B58" s="500" t="s">
        <v>217</v>
      </c>
      <c r="C58" s="454"/>
      <c r="D58" s="465"/>
      <c r="E58" s="465"/>
      <c r="F58" s="465"/>
      <c r="G58" s="465"/>
      <c r="H58" s="465"/>
      <c r="I58" s="465"/>
      <c r="J58" s="499"/>
      <c r="K58" s="644"/>
    </row>
    <row r="59" spans="1:11" ht="14.25">
      <c r="A59" s="483"/>
      <c r="B59" s="465" t="s">
        <v>218</v>
      </c>
      <c r="C59" s="454"/>
      <c r="D59" s="454"/>
      <c r="E59" s="465"/>
      <c r="F59" s="465"/>
      <c r="G59" s="465"/>
      <c r="H59" s="465"/>
      <c r="I59" s="465"/>
      <c r="J59" s="499"/>
      <c r="K59" s="644"/>
    </row>
    <row r="60" spans="1:11" ht="14.25">
      <c r="A60" s="483"/>
      <c r="B60" s="500" t="s">
        <v>215</v>
      </c>
      <c r="C60" s="454"/>
      <c r="D60" s="465"/>
      <c r="E60" s="465"/>
      <c r="F60" s="465"/>
      <c r="G60" s="465"/>
      <c r="H60" s="465"/>
      <c r="I60" s="465"/>
      <c r="J60" s="499"/>
      <c r="K60" s="644"/>
    </row>
    <row r="61" spans="1:11" ht="14.25">
      <c r="A61" s="483"/>
      <c r="B61" s="465" t="s">
        <v>281</v>
      </c>
      <c r="C61" s="454"/>
      <c r="D61" s="454"/>
      <c r="E61" s="465"/>
      <c r="F61" s="465"/>
      <c r="G61" s="465"/>
      <c r="H61" s="465"/>
      <c r="I61" s="465"/>
      <c r="J61" s="499"/>
      <c r="K61" s="644"/>
    </row>
    <row r="62" spans="1:11" ht="14.25">
      <c r="A62" s="483"/>
      <c r="B62" s="500" t="s">
        <v>216</v>
      </c>
      <c r="C62" s="454"/>
      <c r="D62" s="465"/>
      <c r="E62" s="465"/>
      <c r="F62" s="465"/>
      <c r="G62" s="465"/>
      <c r="H62" s="465"/>
      <c r="I62" s="465"/>
      <c r="J62" s="499"/>
      <c r="K62" s="644"/>
    </row>
    <row r="63" spans="1:11" ht="14.25">
      <c r="A63" s="483"/>
      <c r="B63" s="465" t="s">
        <v>282</v>
      </c>
      <c r="C63" s="454"/>
      <c r="D63" s="454"/>
      <c r="E63" s="465"/>
      <c r="F63" s="465"/>
      <c r="G63" s="465"/>
      <c r="H63" s="465"/>
      <c r="I63" s="465"/>
      <c r="J63" s="499"/>
      <c r="K63" s="644"/>
    </row>
    <row r="64" spans="1:11" ht="14.25">
      <c r="A64" s="483"/>
      <c r="B64" s="500" t="s">
        <v>283</v>
      </c>
      <c r="C64" s="454"/>
      <c r="D64" s="465"/>
      <c r="E64" s="465"/>
      <c r="F64" s="465"/>
      <c r="G64" s="465"/>
      <c r="H64" s="465"/>
      <c r="I64" s="465"/>
      <c r="J64" s="499"/>
      <c r="K64" s="644"/>
    </row>
    <row r="65" spans="1:11" ht="14.25">
      <c r="A65" s="483"/>
      <c r="B65" s="479"/>
      <c r="C65" s="454"/>
      <c r="D65" s="465"/>
      <c r="E65" s="465"/>
      <c r="F65" s="465"/>
      <c r="G65" s="465"/>
      <c r="H65" s="465"/>
      <c r="I65" s="465"/>
      <c r="J65" s="499"/>
      <c r="K65" s="644"/>
    </row>
    <row r="66" spans="1:11" ht="14.25">
      <c r="A66" s="483"/>
      <c r="B66" s="500" t="s">
        <v>284</v>
      </c>
      <c r="C66" s="454"/>
      <c r="D66" s="465"/>
      <c r="E66" s="465"/>
      <c r="F66" s="465"/>
      <c r="G66" s="465"/>
      <c r="H66" s="465"/>
      <c r="I66" s="465"/>
      <c r="J66" s="499"/>
      <c r="K66" s="644"/>
    </row>
    <row r="67" spans="1:11" ht="14.25">
      <c r="A67" s="483"/>
      <c r="B67" s="479"/>
      <c r="C67" s="454"/>
      <c r="D67" s="465"/>
      <c r="E67" s="465"/>
      <c r="F67" s="465"/>
      <c r="G67" s="465"/>
      <c r="H67" s="465"/>
      <c r="I67" s="465"/>
      <c r="J67" s="499"/>
      <c r="K67" s="644"/>
    </row>
    <row r="68" spans="1:11" ht="14.25">
      <c r="A68" s="483"/>
      <c r="B68" s="500" t="s">
        <v>297</v>
      </c>
      <c r="C68" s="454"/>
      <c r="D68" s="465"/>
      <c r="E68" s="465"/>
      <c r="F68" s="465"/>
      <c r="G68" s="465"/>
      <c r="H68" s="465"/>
      <c r="I68" s="465"/>
      <c r="J68" s="499"/>
      <c r="K68" s="644"/>
    </row>
    <row r="69" spans="1:11" ht="14.25">
      <c r="A69" s="483"/>
      <c r="B69" s="465" t="s">
        <v>298</v>
      </c>
      <c r="C69" s="454"/>
      <c r="D69" s="465"/>
      <c r="E69" s="465"/>
      <c r="F69" s="465"/>
      <c r="G69" s="465"/>
      <c r="H69" s="465"/>
      <c r="I69" s="465"/>
      <c r="J69" s="499"/>
      <c r="K69" s="644"/>
    </row>
    <row r="70" spans="1:11" ht="14.25">
      <c r="A70" s="483"/>
      <c r="B70" s="501"/>
      <c r="C70" s="454"/>
      <c r="D70" s="465"/>
      <c r="E70" s="465"/>
      <c r="F70" s="465"/>
      <c r="G70" s="465"/>
      <c r="H70" s="465"/>
      <c r="I70" s="465"/>
      <c r="J70" s="499"/>
      <c r="K70" s="644"/>
    </row>
    <row r="71" spans="1:11" ht="14.25">
      <c r="A71" s="483"/>
      <c r="B71" s="500" t="s">
        <v>285</v>
      </c>
      <c r="C71" s="454"/>
      <c r="D71" s="465"/>
      <c r="E71" s="465"/>
      <c r="F71" s="465"/>
      <c r="G71" s="465"/>
      <c r="H71" s="465"/>
      <c r="I71" s="465"/>
      <c r="J71" s="499"/>
      <c r="K71" s="644"/>
    </row>
    <row r="72" spans="1:11" ht="14.25">
      <c r="A72" s="483"/>
      <c r="B72" s="501"/>
      <c r="C72" s="454"/>
      <c r="D72" s="465"/>
      <c r="E72" s="465"/>
      <c r="F72" s="465"/>
      <c r="G72" s="465"/>
      <c r="H72" s="465"/>
      <c r="I72" s="465"/>
      <c r="J72" s="499"/>
      <c r="K72" s="644"/>
    </row>
    <row r="73" spans="1:11" ht="14.25">
      <c r="A73" s="483"/>
      <c r="B73" s="500" t="s">
        <v>286</v>
      </c>
      <c r="C73" s="454"/>
      <c r="D73" s="465"/>
      <c r="E73" s="465"/>
      <c r="F73" s="465"/>
      <c r="G73" s="465"/>
      <c r="H73" s="465"/>
      <c r="I73" s="465"/>
      <c r="J73" s="499"/>
      <c r="K73" s="644"/>
    </row>
    <row r="74" spans="1:11" ht="14.25">
      <c r="A74" s="483"/>
      <c r="B74" s="501"/>
      <c r="C74" s="454"/>
      <c r="D74" s="465"/>
      <c r="E74" s="465"/>
      <c r="F74" s="465"/>
      <c r="G74" s="465"/>
      <c r="H74" s="465"/>
      <c r="I74" s="465"/>
      <c r="J74" s="499"/>
      <c r="K74" s="644"/>
    </row>
    <row r="75" spans="1:11" ht="14.25">
      <c r="A75" s="483"/>
      <c r="B75" s="500"/>
      <c r="C75" s="454"/>
      <c r="D75" s="465"/>
      <c r="E75" s="465"/>
      <c r="F75" s="465"/>
      <c r="G75" s="465"/>
      <c r="H75" s="465"/>
      <c r="I75" s="465"/>
      <c r="J75" s="499"/>
      <c r="K75" s="644"/>
    </row>
    <row r="76" spans="1:11" ht="16.5">
      <c r="A76" s="483"/>
      <c r="B76" s="502" t="s">
        <v>157</v>
      </c>
      <c r="C76" s="454"/>
      <c r="D76" s="465"/>
      <c r="E76" s="465"/>
      <c r="F76" s="465"/>
      <c r="G76" s="465"/>
      <c r="H76" s="465"/>
      <c r="I76" s="465"/>
      <c r="J76" s="499"/>
      <c r="K76" s="644"/>
    </row>
    <row r="77" spans="1:11" ht="17.25">
      <c r="A77" s="483"/>
      <c r="B77" s="465" t="s">
        <v>339</v>
      </c>
      <c r="C77" s="454"/>
      <c r="D77" s="465"/>
      <c r="E77" s="503"/>
      <c r="F77" s="503"/>
      <c r="G77" s="503"/>
      <c r="H77" s="503"/>
      <c r="I77" s="465"/>
      <c r="J77" s="499"/>
      <c r="K77" s="644"/>
    </row>
    <row r="78" spans="1:11" ht="17.25">
      <c r="A78" s="483"/>
      <c r="B78" s="465" t="s">
        <v>299</v>
      </c>
      <c r="C78" s="454"/>
      <c r="D78" s="465"/>
      <c r="E78" s="503"/>
      <c r="F78" s="503"/>
      <c r="G78" s="503"/>
      <c r="H78" s="503"/>
      <c r="I78" s="465"/>
      <c r="J78" s="499"/>
      <c r="K78" s="644"/>
    </row>
    <row r="79" spans="1:11" ht="17.25">
      <c r="A79" s="483"/>
      <c r="B79" s="500" t="s">
        <v>219</v>
      </c>
      <c r="C79" s="454"/>
      <c r="D79" s="465"/>
      <c r="E79" s="503"/>
      <c r="F79" s="503"/>
      <c r="G79" s="503"/>
      <c r="H79" s="503"/>
      <c r="I79" s="465"/>
      <c r="J79" s="499"/>
      <c r="K79" s="644"/>
    </row>
    <row r="80" spans="1:11" ht="14.25">
      <c r="A80" s="483"/>
      <c r="B80" s="500" t="s">
        <v>300</v>
      </c>
      <c r="C80" s="454"/>
      <c r="D80" s="465"/>
      <c r="E80" s="465"/>
      <c r="F80" s="465"/>
      <c r="G80" s="465"/>
      <c r="H80" s="465"/>
      <c r="I80" s="465"/>
      <c r="J80" s="499"/>
      <c r="K80" s="644"/>
    </row>
    <row r="81" spans="1:11" ht="14.25">
      <c r="A81" s="483"/>
      <c r="B81" s="465" t="s">
        <v>301</v>
      </c>
      <c r="C81" s="454"/>
      <c r="D81" s="465"/>
      <c r="E81" s="465"/>
      <c r="F81" s="465"/>
      <c r="G81" s="465"/>
      <c r="H81" s="465"/>
      <c r="I81" s="465"/>
      <c r="J81" s="499"/>
      <c r="K81" s="644"/>
    </row>
    <row r="82" spans="1:11" ht="14.25">
      <c r="A82" s="483"/>
      <c r="B82" s="500" t="s">
        <v>220</v>
      </c>
      <c r="C82" s="454"/>
      <c r="D82" s="465"/>
      <c r="E82" s="465"/>
      <c r="F82" s="465"/>
      <c r="G82" s="465"/>
      <c r="H82" s="465"/>
      <c r="I82" s="465"/>
      <c r="J82" s="499"/>
      <c r="K82" s="644"/>
    </row>
    <row r="83" spans="1:11" ht="14.25">
      <c r="A83" s="483"/>
      <c r="B83" s="465" t="s">
        <v>221</v>
      </c>
      <c r="C83" s="454"/>
      <c r="D83" s="465"/>
      <c r="E83" s="465"/>
      <c r="F83" s="465"/>
      <c r="G83" s="465"/>
      <c r="H83" s="465"/>
      <c r="I83" s="465"/>
      <c r="J83" s="499"/>
      <c r="K83" s="644"/>
    </row>
    <row r="84" spans="1:11" ht="14.25">
      <c r="A84" s="483"/>
      <c r="B84" s="465" t="s">
        <v>340</v>
      </c>
      <c r="C84" s="454"/>
      <c r="D84" s="465"/>
      <c r="E84" s="465"/>
      <c r="F84" s="465"/>
      <c r="G84" s="465"/>
      <c r="H84" s="465"/>
      <c r="I84" s="465"/>
      <c r="J84" s="499"/>
      <c r="K84" s="644"/>
    </row>
    <row r="85" spans="1:11" ht="14.25">
      <c r="A85" s="483"/>
      <c r="B85" s="465" t="s">
        <v>232</v>
      </c>
      <c r="C85" s="454"/>
      <c r="D85" s="465"/>
      <c r="E85" s="465"/>
      <c r="F85" s="465"/>
      <c r="G85" s="465"/>
      <c r="H85" s="465"/>
      <c r="I85" s="465"/>
      <c r="J85" s="499"/>
      <c r="K85" s="644"/>
    </row>
    <row r="86" spans="1:11" ht="14.25">
      <c r="A86" s="483"/>
      <c r="B86" s="465"/>
      <c r="C86" s="454"/>
      <c r="D86" s="465"/>
      <c r="E86" s="465"/>
      <c r="F86" s="465"/>
      <c r="G86" s="465"/>
      <c r="H86" s="465"/>
      <c r="I86" s="465"/>
      <c r="J86" s="499"/>
      <c r="K86" s="644"/>
    </row>
    <row r="87" spans="1:11" ht="14.25">
      <c r="A87" s="687" t="s">
        <v>233</v>
      </c>
      <c r="B87" s="688"/>
      <c r="C87" s="688"/>
      <c r="D87" s="688"/>
      <c r="E87" s="688"/>
      <c r="F87" s="688"/>
      <c r="G87" s="688"/>
      <c r="H87" s="688"/>
      <c r="I87" s="688"/>
      <c r="J87" s="689"/>
      <c r="K87" s="644"/>
    </row>
    <row r="88" spans="1:11" ht="22.5">
      <c r="A88" s="687" t="s">
        <v>234</v>
      </c>
      <c r="B88" s="688"/>
      <c r="C88" s="688"/>
      <c r="D88" s="688"/>
      <c r="E88" s="688"/>
      <c r="F88" s="688"/>
      <c r="G88" s="688"/>
      <c r="H88" s="688"/>
      <c r="I88" s="688"/>
      <c r="J88" s="689"/>
      <c r="K88" s="645"/>
    </row>
    <row r="89" spans="1:11" ht="14.25">
      <c r="A89" s="687" t="s">
        <v>235</v>
      </c>
      <c r="B89" s="688"/>
      <c r="C89" s="688"/>
      <c r="D89" s="688"/>
      <c r="E89" s="688"/>
      <c r="F89" s="688"/>
      <c r="G89" s="688"/>
      <c r="H89" s="688"/>
      <c r="I89" s="688"/>
      <c r="J89" s="689"/>
      <c r="K89" s="644"/>
    </row>
    <row r="90" spans="1:11" ht="14.25">
      <c r="A90" s="483"/>
      <c r="B90" s="465"/>
      <c r="C90" s="465"/>
      <c r="D90" s="465"/>
      <c r="E90" s="465"/>
      <c r="F90" s="465"/>
      <c r="G90" s="465"/>
      <c r="H90" s="465"/>
      <c r="I90" s="465"/>
      <c r="J90" s="499"/>
      <c r="K90" s="644"/>
    </row>
    <row r="91" spans="1:11" ht="15" thickBot="1">
      <c r="A91" s="483"/>
      <c r="B91" s="465"/>
      <c r="C91" s="465"/>
      <c r="D91" s="465"/>
      <c r="E91" s="465"/>
      <c r="F91" s="465"/>
      <c r="G91" s="465"/>
      <c r="H91" s="465"/>
      <c r="I91" s="465"/>
      <c r="J91" s="499"/>
      <c r="K91" s="644"/>
    </row>
    <row r="92" spans="1:11" ht="18" thickBot="1">
      <c r="A92" s="698" t="s">
        <v>397</v>
      </c>
      <c r="B92" s="699"/>
      <c r="C92" s="699"/>
      <c r="D92" s="699"/>
      <c r="E92" s="699"/>
      <c r="F92" s="699"/>
      <c r="G92" s="699"/>
      <c r="H92" s="699"/>
      <c r="I92" s="699"/>
      <c r="J92" s="700"/>
      <c r="K92" s="644"/>
    </row>
    <row r="93" spans="1:11" ht="15">
      <c r="A93" s="504"/>
      <c r="B93" s="505"/>
      <c r="C93" s="505"/>
      <c r="D93" s="505"/>
      <c r="E93" s="505"/>
      <c r="F93" s="505"/>
      <c r="G93" s="505"/>
      <c r="H93" s="505"/>
      <c r="I93" s="506"/>
      <c r="J93" s="507"/>
      <c r="K93" s="644"/>
    </row>
    <row r="94" spans="1:11" ht="16.5">
      <c r="A94" s="482"/>
      <c r="B94" s="508" t="s">
        <v>56</v>
      </c>
      <c r="C94" s="454"/>
      <c r="D94" s="509"/>
      <c r="E94" s="505"/>
      <c r="F94" s="505"/>
      <c r="G94" s="505"/>
      <c r="H94" s="505"/>
      <c r="I94" s="506"/>
      <c r="J94" s="507"/>
      <c r="K94" s="644"/>
    </row>
    <row r="95" spans="1:11">
      <c r="A95" s="482"/>
      <c r="B95" s="454"/>
      <c r="C95" s="454"/>
      <c r="D95" s="454"/>
      <c r="E95" s="454"/>
      <c r="F95" s="454"/>
      <c r="G95" s="454"/>
      <c r="H95" s="454"/>
      <c r="I95" s="454"/>
      <c r="J95" s="507"/>
      <c r="K95" s="644"/>
    </row>
    <row r="96" spans="1:11" ht="14.25">
      <c r="A96" s="482"/>
      <c r="B96" s="500" t="s">
        <v>222</v>
      </c>
      <c r="C96" s="454"/>
      <c r="D96" s="465"/>
      <c r="E96" s="454"/>
      <c r="F96" s="454"/>
      <c r="G96" s="454"/>
      <c r="H96" s="454"/>
      <c r="I96" s="454"/>
      <c r="J96" s="507"/>
      <c r="K96" s="644"/>
    </row>
    <row r="97" spans="1:11" ht="14.25">
      <c r="A97" s="482"/>
      <c r="B97" s="500" t="s">
        <v>223</v>
      </c>
      <c r="C97" s="454"/>
      <c r="D97" s="465"/>
      <c r="E97" s="454"/>
      <c r="F97" s="454"/>
      <c r="G97" s="454"/>
      <c r="H97" s="454" t="s">
        <v>414</v>
      </c>
      <c r="I97" s="454"/>
      <c r="J97" s="507"/>
      <c r="K97" s="644"/>
    </row>
    <row r="98" spans="1:11" ht="14.25">
      <c r="A98" s="482"/>
      <c r="B98" s="500" t="s">
        <v>398</v>
      </c>
      <c r="C98" s="454"/>
      <c r="D98" s="465"/>
      <c r="E98" s="454"/>
      <c r="F98" s="454"/>
      <c r="G98" s="454"/>
      <c r="H98" s="454"/>
      <c r="I98" s="454"/>
      <c r="J98" s="507"/>
      <c r="K98" s="644"/>
    </row>
    <row r="99" spans="1:11" ht="14.25">
      <c r="A99" s="482"/>
      <c r="B99" s="500" t="s">
        <v>224</v>
      </c>
      <c r="C99" s="454"/>
      <c r="D99" s="465"/>
      <c r="E99" s="454"/>
      <c r="F99" s="454"/>
      <c r="G99" s="454"/>
      <c r="H99" s="454"/>
      <c r="I99" s="454"/>
      <c r="J99" s="507"/>
      <c r="K99" s="644"/>
    </row>
    <row r="100" spans="1:11" ht="14.25">
      <c r="A100" s="482"/>
      <c r="B100" s="500" t="s">
        <v>422</v>
      </c>
      <c r="C100" s="454"/>
      <c r="D100" s="465"/>
      <c r="E100" s="454"/>
      <c r="F100" s="454"/>
      <c r="G100" s="454"/>
      <c r="H100" s="454"/>
      <c r="I100" s="454"/>
      <c r="J100" s="507"/>
      <c r="K100" s="644"/>
    </row>
    <row r="101" spans="1:11" ht="14.25">
      <c r="A101" s="482"/>
      <c r="B101" s="500" t="s">
        <v>236</v>
      </c>
      <c r="C101" s="454"/>
      <c r="D101" s="454"/>
      <c r="E101" s="454"/>
      <c r="F101" s="454"/>
      <c r="G101" s="454"/>
      <c r="H101" s="454"/>
      <c r="I101" s="454"/>
      <c r="J101" s="507"/>
      <c r="K101" s="644"/>
    </row>
    <row r="102" spans="1:11" ht="15.75">
      <c r="A102" s="482"/>
      <c r="B102" s="454" t="s">
        <v>237</v>
      </c>
      <c r="C102" s="454"/>
      <c r="D102" s="465"/>
      <c r="E102" s="510"/>
      <c r="F102" s="510"/>
      <c r="G102" s="510"/>
      <c r="H102" s="510"/>
      <c r="I102" s="70"/>
      <c r="J102" s="507"/>
      <c r="K102" s="644"/>
    </row>
    <row r="103" spans="1:11" ht="15.75">
      <c r="A103" s="482"/>
      <c r="B103" s="500" t="s">
        <v>225</v>
      </c>
      <c r="C103" s="454"/>
      <c r="D103" s="454"/>
      <c r="E103" s="510"/>
      <c r="F103" s="510"/>
      <c r="G103" s="505"/>
      <c r="H103" s="505"/>
      <c r="I103" s="506"/>
      <c r="J103" s="507"/>
      <c r="K103" s="644"/>
    </row>
    <row r="104" spans="1:11" ht="15.75">
      <c r="A104" s="482"/>
      <c r="B104" s="500" t="s">
        <v>429</v>
      </c>
      <c r="C104" s="454"/>
      <c r="D104" s="454"/>
      <c r="E104" s="510"/>
      <c r="F104" s="510"/>
      <c r="G104" s="505"/>
      <c r="H104" s="505"/>
      <c r="I104" s="506"/>
      <c r="J104" s="507"/>
      <c r="K104" s="644"/>
    </row>
    <row r="105" spans="1:11" ht="15.75">
      <c r="A105" s="482"/>
      <c r="B105" s="500" t="s">
        <v>399</v>
      </c>
      <c r="C105" s="454"/>
      <c r="D105" s="454"/>
      <c r="E105" s="510"/>
      <c r="F105" s="510"/>
      <c r="G105" s="505"/>
      <c r="H105" s="505"/>
      <c r="I105" s="506"/>
      <c r="J105" s="507"/>
      <c r="K105" s="644"/>
    </row>
    <row r="106" spans="1:11" ht="15.75">
      <c r="A106" s="482"/>
      <c r="B106" s="500" t="s">
        <v>400</v>
      </c>
      <c r="C106" s="454"/>
      <c r="D106" s="454"/>
      <c r="E106" s="510"/>
      <c r="F106" s="510"/>
      <c r="G106" s="505"/>
      <c r="H106" s="505"/>
      <c r="I106" s="506"/>
      <c r="J106" s="507"/>
      <c r="K106" s="644"/>
    </row>
    <row r="107" spans="1:11" ht="15.75">
      <c r="A107" s="482"/>
      <c r="B107" s="500" t="s">
        <v>401</v>
      </c>
      <c r="C107" s="454"/>
      <c r="D107" s="454"/>
      <c r="E107" s="510"/>
      <c r="F107" s="510"/>
      <c r="G107" s="505"/>
      <c r="H107" s="505"/>
      <c r="I107" s="506"/>
      <c r="J107" s="507"/>
      <c r="K107" s="644"/>
    </row>
    <row r="108" spans="1:11" ht="15.75">
      <c r="A108" s="482"/>
      <c r="B108" s="500" t="s">
        <v>430</v>
      </c>
      <c r="C108" s="454"/>
      <c r="D108" s="465"/>
      <c r="E108" s="510"/>
      <c r="F108" s="510"/>
      <c r="G108" s="505"/>
      <c r="H108" s="505"/>
      <c r="I108" s="506"/>
      <c r="J108" s="507"/>
      <c r="K108" s="644"/>
    </row>
    <row r="109" spans="1:11" ht="15.75">
      <c r="A109" s="482"/>
      <c r="B109" s="511" t="s">
        <v>226</v>
      </c>
      <c r="C109" s="454"/>
      <c r="D109" s="509"/>
      <c r="E109" s="505"/>
      <c r="F109" s="505"/>
      <c r="G109" s="505"/>
      <c r="H109" s="505"/>
      <c r="I109" s="506"/>
      <c r="J109" s="507"/>
      <c r="K109" s="644"/>
    </row>
    <row r="110" spans="1:11" ht="15.75">
      <c r="A110" s="482"/>
      <c r="B110" s="509"/>
      <c r="C110" s="454"/>
      <c r="D110" s="509"/>
      <c r="E110" s="505"/>
      <c r="F110" s="505"/>
      <c r="G110" s="505"/>
      <c r="H110" s="505"/>
      <c r="I110" s="506"/>
      <c r="J110" s="507"/>
      <c r="K110" s="644"/>
    </row>
    <row r="111" spans="1:11" ht="16.5">
      <c r="A111" s="482"/>
      <c r="B111" s="508" t="s">
        <v>193</v>
      </c>
      <c r="C111" s="454"/>
      <c r="D111" s="509"/>
      <c r="E111" s="505"/>
      <c r="F111" s="505"/>
      <c r="G111" s="505"/>
      <c r="H111" s="505"/>
      <c r="I111" s="506"/>
      <c r="J111" s="507"/>
      <c r="K111" s="644"/>
    </row>
    <row r="112" spans="1:11" ht="15.75">
      <c r="A112" s="482"/>
      <c r="B112" s="511" t="s">
        <v>402</v>
      </c>
      <c r="C112" s="454"/>
      <c r="D112" s="509"/>
      <c r="E112" s="505"/>
      <c r="F112" s="505"/>
      <c r="G112" s="505"/>
      <c r="H112" s="505"/>
      <c r="I112" s="506"/>
      <c r="J112" s="507"/>
      <c r="K112" s="644"/>
    </row>
    <row r="113" spans="1:11" ht="15.75">
      <c r="A113" s="482"/>
      <c r="B113" s="512" t="s">
        <v>238</v>
      </c>
      <c r="C113" s="454"/>
      <c r="D113" s="465"/>
      <c r="E113" s="505"/>
      <c r="F113" s="505"/>
      <c r="G113" s="505"/>
      <c r="H113" s="505"/>
      <c r="I113" s="506"/>
      <c r="J113" s="507"/>
      <c r="K113" s="644"/>
    </row>
    <row r="114" spans="1:11" ht="15.75">
      <c r="A114" s="482"/>
      <c r="B114" s="500" t="s">
        <v>417</v>
      </c>
      <c r="C114" s="454"/>
      <c r="D114" s="465"/>
      <c r="E114" s="505"/>
      <c r="F114" s="505"/>
      <c r="G114" s="505"/>
      <c r="H114" s="505"/>
      <c r="I114" s="506"/>
      <c r="J114" s="507"/>
      <c r="K114" s="644"/>
    </row>
    <row r="115" spans="1:11" ht="15.75">
      <c r="A115" s="482"/>
      <c r="B115" s="465" t="s">
        <v>239</v>
      </c>
      <c r="C115" s="454"/>
      <c r="D115" s="465"/>
      <c r="E115" s="505"/>
      <c r="F115" s="505"/>
      <c r="G115" s="505"/>
      <c r="H115" s="505"/>
      <c r="I115" s="506"/>
      <c r="J115" s="507"/>
      <c r="K115" s="644"/>
    </row>
    <row r="116" spans="1:11" ht="15.75">
      <c r="A116" s="482"/>
      <c r="B116" s="512" t="s">
        <v>240</v>
      </c>
      <c r="C116" s="454"/>
      <c r="D116" s="465"/>
      <c r="E116" s="505"/>
      <c r="F116" s="505"/>
      <c r="G116" s="505"/>
      <c r="H116" s="505"/>
      <c r="I116" s="506"/>
      <c r="J116" s="507"/>
      <c r="K116" s="644"/>
    </row>
    <row r="117" spans="1:11" ht="15.75">
      <c r="A117" s="482"/>
      <c r="B117" s="500" t="s">
        <v>241</v>
      </c>
      <c r="C117" s="454"/>
      <c r="D117" s="465"/>
      <c r="E117" s="505"/>
      <c r="F117" s="505"/>
      <c r="G117" s="505"/>
      <c r="H117" s="505"/>
      <c r="I117" s="506"/>
      <c r="J117" s="507"/>
      <c r="K117" s="644"/>
    </row>
    <row r="118" spans="1:11" ht="15.75">
      <c r="A118" s="482"/>
      <c r="B118" s="512" t="s">
        <v>242</v>
      </c>
      <c r="C118" s="454"/>
      <c r="D118" s="465"/>
      <c r="E118" s="505"/>
      <c r="F118" s="505"/>
      <c r="G118" s="505"/>
      <c r="H118" s="505"/>
      <c r="I118" s="506"/>
      <c r="J118" s="507"/>
      <c r="K118" s="644"/>
    </row>
    <row r="119" spans="1:11" ht="15.75">
      <c r="A119" s="482"/>
      <c r="B119" s="509" t="s">
        <v>0</v>
      </c>
      <c r="C119" s="454"/>
      <c r="D119" s="509"/>
      <c r="E119" s="505"/>
      <c r="F119" s="505"/>
      <c r="G119" s="505"/>
      <c r="H119" s="505"/>
      <c r="I119" s="506"/>
      <c r="J119" s="507"/>
      <c r="K119" s="644"/>
    </row>
    <row r="120" spans="1:11" ht="15.75">
      <c r="A120" s="482"/>
      <c r="B120" s="465" t="s">
        <v>1</v>
      </c>
      <c r="C120" s="454"/>
      <c r="D120" s="465"/>
      <c r="E120" s="505"/>
      <c r="F120" s="505"/>
      <c r="G120" s="505"/>
      <c r="H120" s="505"/>
      <c r="I120" s="506"/>
      <c r="J120" s="507"/>
      <c r="K120" s="644"/>
    </row>
    <row r="121" spans="1:11" ht="15.75">
      <c r="A121" s="513"/>
      <c r="B121" s="500" t="s">
        <v>227</v>
      </c>
      <c r="C121" s="454"/>
      <c r="D121" s="465"/>
      <c r="E121" s="510"/>
      <c r="F121" s="510"/>
      <c r="G121" s="510"/>
      <c r="H121" s="70"/>
      <c r="I121" s="70"/>
      <c r="J121" s="507"/>
      <c r="K121" s="644"/>
    </row>
    <row r="122" spans="1:11" ht="15.75">
      <c r="A122" s="482"/>
      <c r="B122" s="500" t="s">
        <v>228</v>
      </c>
      <c r="C122" s="454"/>
      <c r="D122" s="465"/>
      <c r="E122" s="510"/>
      <c r="F122" s="510"/>
      <c r="G122" s="510"/>
      <c r="H122" s="510"/>
      <c r="I122" s="70"/>
      <c r="J122" s="507"/>
      <c r="K122" s="644"/>
    </row>
    <row r="123" spans="1:11" ht="15.75">
      <c r="A123" s="482"/>
      <c r="B123" s="500" t="s">
        <v>229</v>
      </c>
      <c r="C123" s="454"/>
      <c r="D123" s="465"/>
      <c r="E123" s="510"/>
      <c r="F123" s="510"/>
      <c r="G123" s="510"/>
      <c r="H123" s="510"/>
      <c r="I123" s="70"/>
      <c r="J123" s="507"/>
      <c r="K123" s="644"/>
    </row>
    <row r="124" spans="1:11" ht="15.75">
      <c r="A124" s="482"/>
      <c r="B124" s="500" t="s">
        <v>403</v>
      </c>
      <c r="C124" s="454"/>
      <c r="D124" s="465"/>
      <c r="E124" s="510"/>
      <c r="F124" s="510"/>
      <c r="G124" s="510"/>
      <c r="H124" s="510"/>
      <c r="I124" s="70"/>
      <c r="J124" s="507"/>
      <c r="K124" s="644"/>
    </row>
    <row r="125" spans="1:11" ht="15.75">
      <c r="A125" s="482"/>
      <c r="B125" s="500" t="s">
        <v>230</v>
      </c>
      <c r="C125" s="454"/>
      <c r="D125" s="465"/>
      <c r="E125" s="510"/>
      <c r="F125" s="510"/>
      <c r="G125" s="510"/>
      <c r="H125" s="510"/>
      <c r="I125" s="70"/>
      <c r="J125" s="507"/>
      <c r="K125" s="644"/>
    </row>
    <row r="126" spans="1:11" ht="15.75">
      <c r="A126" s="482"/>
      <c r="B126" s="500" t="s">
        <v>231</v>
      </c>
      <c r="C126" s="454"/>
      <c r="D126" s="465"/>
      <c r="E126" s="510"/>
      <c r="F126" s="510"/>
      <c r="G126" s="510"/>
      <c r="H126" s="510"/>
      <c r="I126" s="70"/>
      <c r="J126" s="507"/>
      <c r="K126" s="644"/>
    </row>
    <row r="127" spans="1:11" ht="15">
      <c r="A127" s="482"/>
      <c r="B127" s="510"/>
      <c r="C127" s="454"/>
      <c r="D127" s="454"/>
      <c r="E127" s="510"/>
      <c r="F127" s="510"/>
      <c r="G127" s="510"/>
      <c r="H127" s="510"/>
      <c r="I127" s="70"/>
      <c r="J127" s="507"/>
      <c r="K127" s="644"/>
    </row>
    <row r="128" spans="1:11" ht="15">
      <c r="A128" s="482"/>
      <c r="B128" s="510"/>
      <c r="C128" s="454"/>
      <c r="D128" s="454"/>
      <c r="E128" s="510"/>
      <c r="F128" s="510"/>
      <c r="G128" s="510"/>
      <c r="H128" s="510"/>
      <c r="I128" s="70"/>
      <c r="J128" s="507"/>
      <c r="K128" s="644"/>
    </row>
    <row r="129" spans="1:11" ht="15">
      <c r="A129" s="514"/>
      <c r="B129" s="515"/>
      <c r="C129" s="516"/>
      <c r="D129" s="516"/>
      <c r="E129" s="515"/>
      <c r="F129" s="515"/>
      <c r="G129" s="515"/>
      <c r="H129" s="515"/>
      <c r="I129" s="517"/>
      <c r="J129" s="518"/>
      <c r="K129" s="644"/>
    </row>
    <row r="130" spans="1:11" ht="13.5" thickBot="1">
      <c r="A130" s="41"/>
      <c r="B130" s="41"/>
      <c r="C130" s="41"/>
      <c r="D130" s="41"/>
      <c r="E130" s="41"/>
      <c r="F130" s="41"/>
      <c r="G130" s="41"/>
      <c r="H130" s="41"/>
      <c r="I130" s="41"/>
      <c r="J130" s="41"/>
      <c r="K130" s="644"/>
    </row>
    <row r="131" spans="1:11" ht="21" thickBot="1">
      <c r="A131" s="664" t="s">
        <v>253</v>
      </c>
      <c r="B131" s="665"/>
      <c r="C131" s="665"/>
      <c r="D131" s="665"/>
      <c r="E131" s="665"/>
      <c r="F131" s="665"/>
      <c r="G131" s="665"/>
      <c r="H131" s="665"/>
      <c r="I131" s="665"/>
      <c r="J131" s="666"/>
      <c r="K131" s="646"/>
    </row>
    <row r="132" spans="1:11" ht="14.25">
      <c r="A132" s="483"/>
      <c r="B132" s="465"/>
      <c r="C132" s="465"/>
      <c r="D132" s="465"/>
      <c r="E132" s="465"/>
      <c r="F132" s="465"/>
      <c r="G132" s="465"/>
      <c r="H132" s="465"/>
      <c r="I132" s="465"/>
      <c r="J132" s="499"/>
      <c r="K132" s="647"/>
    </row>
    <row r="133" spans="1:11" ht="17.25">
      <c r="A133" s="483"/>
      <c r="B133" s="520" t="s">
        <v>38</v>
      </c>
      <c r="C133" s="521"/>
      <c r="D133" s="522"/>
      <c r="E133" s="522"/>
      <c r="F133" s="522"/>
      <c r="G133" s="522"/>
      <c r="H133" s="522"/>
      <c r="I133" s="522"/>
      <c r="J133" s="523"/>
      <c r="K133" s="646"/>
    </row>
    <row r="134" spans="1:11" ht="17.25">
      <c r="A134" s="483"/>
      <c r="B134" s="459"/>
      <c r="C134" s="524"/>
      <c r="D134" s="459"/>
      <c r="E134" s="459"/>
      <c r="F134" s="459"/>
      <c r="G134" s="459"/>
      <c r="H134" s="459"/>
      <c r="I134" s="459"/>
      <c r="J134" s="523"/>
      <c r="K134" s="646"/>
    </row>
    <row r="135" spans="1:11" ht="16.5">
      <c r="A135" s="525"/>
      <c r="B135" s="526"/>
      <c r="C135" s="527" t="s">
        <v>354</v>
      </c>
      <c r="D135" s="528"/>
      <c r="E135" s="529" t="s">
        <v>427</v>
      </c>
      <c r="F135" s="530"/>
      <c r="G135" s="530"/>
      <c r="H135" s="530"/>
      <c r="I135" s="531"/>
      <c r="J135" s="532"/>
      <c r="K135" s="648"/>
    </row>
    <row r="136" spans="1:11" ht="14.25">
      <c r="A136" s="72"/>
      <c r="B136" s="481" t="s">
        <v>164</v>
      </c>
      <c r="C136" s="454"/>
      <c r="D136" s="465"/>
      <c r="E136" s="465"/>
      <c r="F136" s="465"/>
      <c r="G136" s="465"/>
      <c r="H136" s="465"/>
      <c r="I136" s="465"/>
      <c r="J136" s="499"/>
      <c r="K136" s="647"/>
    </row>
    <row r="137" spans="1:11" ht="14.25">
      <c r="A137" s="72"/>
      <c r="B137" s="533" t="s">
        <v>165</v>
      </c>
      <c r="C137" s="454"/>
      <c r="D137" s="465"/>
      <c r="E137" s="465"/>
      <c r="F137" s="465"/>
      <c r="G137" s="465"/>
      <c r="H137" s="465"/>
      <c r="I137" s="465"/>
      <c r="J137" s="499"/>
      <c r="K137" s="647"/>
    </row>
    <row r="138" spans="1:11" ht="14.25">
      <c r="A138" s="72"/>
      <c r="B138" s="534" t="s">
        <v>423</v>
      </c>
      <c r="C138" s="454"/>
      <c r="D138" s="465"/>
      <c r="E138" s="465"/>
      <c r="F138" s="465"/>
      <c r="G138" s="465"/>
      <c r="H138" s="465"/>
      <c r="I138" s="465"/>
      <c r="J138" s="499"/>
      <c r="K138" s="647"/>
    </row>
    <row r="139" spans="1:11" ht="14.25">
      <c r="A139" s="72"/>
      <c r="B139" s="534" t="s">
        <v>341</v>
      </c>
      <c r="C139" s="454"/>
      <c r="D139" s="465"/>
      <c r="E139" s="465"/>
      <c r="F139" s="465"/>
      <c r="G139" s="465"/>
      <c r="H139" s="465"/>
      <c r="I139" s="465"/>
      <c r="J139" s="499"/>
      <c r="K139" s="647"/>
    </row>
    <row r="140" spans="1:11" ht="14.25">
      <c r="A140" s="72"/>
      <c r="B140" s="479" t="s">
        <v>424</v>
      </c>
      <c r="C140" s="454"/>
      <c r="D140" s="465"/>
      <c r="E140" s="465"/>
      <c r="F140" s="465"/>
      <c r="G140" s="465"/>
      <c r="H140" s="465"/>
      <c r="I140" s="465"/>
      <c r="J140" s="499"/>
      <c r="K140" s="647"/>
    </row>
    <row r="141" spans="1:11" ht="14.25">
      <c r="A141" s="72"/>
      <c r="B141" s="479" t="s">
        <v>342</v>
      </c>
      <c r="C141" s="454"/>
      <c r="D141" s="465"/>
      <c r="E141" s="465"/>
      <c r="F141" s="465"/>
      <c r="G141" s="465"/>
      <c r="H141" s="465"/>
      <c r="I141" s="465"/>
      <c r="J141" s="499"/>
      <c r="K141" s="647"/>
    </row>
    <row r="142" spans="1:11" ht="14.25">
      <c r="A142" s="72"/>
      <c r="B142" s="479" t="s">
        <v>343</v>
      </c>
      <c r="C142" s="454"/>
      <c r="D142" s="465"/>
      <c r="E142" s="465"/>
      <c r="F142" s="465"/>
      <c r="G142" s="465"/>
      <c r="H142" s="465"/>
      <c r="I142" s="465"/>
      <c r="J142" s="499"/>
      <c r="K142" s="647"/>
    </row>
    <row r="143" spans="1:11" ht="16.5">
      <c r="A143" s="72"/>
      <c r="B143" s="535" t="s">
        <v>243</v>
      </c>
      <c r="C143" s="454"/>
      <c r="D143" s="465"/>
      <c r="E143" s="465"/>
      <c r="F143" s="465"/>
      <c r="G143" s="465"/>
      <c r="H143" s="465"/>
      <c r="I143" s="465"/>
      <c r="J143" s="499"/>
      <c r="K143" s="647"/>
    </row>
    <row r="144" spans="1:11" ht="14.25">
      <c r="A144" s="72"/>
      <c r="B144" s="536" t="s">
        <v>166</v>
      </c>
      <c r="C144" s="454"/>
      <c r="D144" s="465"/>
      <c r="E144" s="465"/>
      <c r="F144" s="465"/>
      <c r="G144" s="465"/>
      <c r="H144" s="465"/>
      <c r="I144" s="465"/>
      <c r="J144" s="499"/>
      <c r="K144" s="647"/>
    </row>
    <row r="145" spans="1:11" ht="14.25">
      <c r="A145" s="72"/>
      <c r="B145" s="537" t="s">
        <v>431</v>
      </c>
      <c r="C145" s="454"/>
      <c r="D145" s="465"/>
      <c r="E145" s="465"/>
      <c r="F145" s="465"/>
      <c r="G145" s="465"/>
      <c r="H145" s="465"/>
      <c r="I145" s="465"/>
      <c r="J145" s="499"/>
      <c r="K145" s="647"/>
    </row>
    <row r="146" spans="1:11" ht="14.25">
      <c r="A146" s="72"/>
      <c r="B146" s="536" t="s">
        <v>344</v>
      </c>
      <c r="C146" s="454"/>
      <c r="D146" s="465"/>
      <c r="E146" s="465"/>
      <c r="F146" s="465"/>
      <c r="G146" s="465"/>
      <c r="H146" s="465"/>
      <c r="I146" s="465"/>
      <c r="J146" s="499"/>
      <c r="K146" s="647"/>
    </row>
    <row r="147" spans="1:11" ht="14.25">
      <c r="A147" s="72"/>
      <c r="B147" s="465"/>
      <c r="C147" s="465"/>
      <c r="D147" s="465"/>
      <c r="E147" s="465"/>
      <c r="F147" s="465"/>
      <c r="G147" s="465"/>
      <c r="H147" s="465"/>
      <c r="I147" s="465"/>
      <c r="J147" s="499"/>
      <c r="K147" s="647"/>
    </row>
    <row r="148" spans="1:11" ht="16.5">
      <c r="A148" s="525"/>
      <c r="B148" s="526"/>
      <c r="C148" s="527" t="s">
        <v>428</v>
      </c>
      <c r="D148" s="528"/>
      <c r="E148" s="528"/>
      <c r="F148" s="529" t="s">
        <v>432</v>
      </c>
      <c r="G148" s="530"/>
      <c r="H148" s="530"/>
      <c r="I148" s="538"/>
      <c r="J148" s="539"/>
      <c r="K148" s="649"/>
    </row>
    <row r="149" spans="1:11" ht="14.25">
      <c r="A149" s="540"/>
      <c r="B149" s="465"/>
      <c r="C149" s="465"/>
      <c r="D149" s="465"/>
      <c r="E149" s="465"/>
      <c r="F149" s="465"/>
      <c r="G149" s="465"/>
      <c r="H149" s="465"/>
      <c r="I149" s="465"/>
      <c r="J149" s="499"/>
      <c r="K149" s="647"/>
    </row>
    <row r="150" spans="1:11" ht="14.25">
      <c r="A150" s="540"/>
      <c r="B150" s="533" t="s">
        <v>165</v>
      </c>
      <c r="C150" s="454"/>
      <c r="D150" s="465"/>
      <c r="E150" s="465"/>
      <c r="F150" s="465"/>
      <c r="G150" s="465"/>
      <c r="H150" s="465"/>
      <c r="I150" s="465"/>
      <c r="J150" s="499"/>
      <c r="K150" s="647"/>
    </row>
    <row r="151" spans="1:11" ht="14.25">
      <c r="A151" s="540"/>
      <c r="B151" s="479" t="s">
        <v>425</v>
      </c>
      <c r="C151" s="454"/>
      <c r="D151" s="465"/>
      <c r="E151" s="465"/>
      <c r="F151" s="465"/>
      <c r="G151" s="465"/>
      <c r="H151" s="465"/>
      <c r="I151" s="465"/>
      <c r="J151" s="499"/>
      <c r="K151" s="647"/>
    </row>
    <row r="152" spans="1:11" ht="14.25">
      <c r="A152" s="540"/>
      <c r="B152" s="479" t="s">
        <v>244</v>
      </c>
      <c r="C152" s="454"/>
      <c r="D152" s="465"/>
      <c r="E152" s="465"/>
      <c r="F152" s="465"/>
      <c r="G152" s="465"/>
      <c r="H152" s="465"/>
      <c r="I152" s="465"/>
      <c r="J152" s="499"/>
      <c r="K152" s="647"/>
    </row>
    <row r="153" spans="1:11" ht="16.5">
      <c r="A153" s="540"/>
      <c r="B153" s="541" t="s">
        <v>355</v>
      </c>
      <c r="C153" s="454"/>
      <c r="D153" s="465"/>
      <c r="E153" s="465"/>
      <c r="F153" s="465"/>
      <c r="G153" s="465"/>
      <c r="H153" s="465"/>
      <c r="I153" s="465"/>
      <c r="J153" s="499"/>
      <c r="K153" s="647"/>
    </row>
    <row r="154" spans="1:11" ht="14.25">
      <c r="A154" s="540"/>
      <c r="B154" s="536" t="s">
        <v>245</v>
      </c>
      <c r="C154" s="454"/>
      <c r="D154" s="465"/>
      <c r="E154" s="465"/>
      <c r="F154" s="465"/>
      <c r="G154" s="465"/>
      <c r="H154" s="465"/>
      <c r="I154" s="465"/>
      <c r="J154" s="499"/>
      <c r="K154" s="647"/>
    </row>
    <row r="155" spans="1:11" ht="14.25">
      <c r="A155" s="540"/>
      <c r="B155" s="536" t="s">
        <v>246</v>
      </c>
      <c r="C155" s="454"/>
      <c r="D155" s="465"/>
      <c r="E155" s="465"/>
      <c r="F155" s="465"/>
      <c r="G155" s="465"/>
      <c r="H155" s="465"/>
      <c r="I155" s="465"/>
      <c r="J155" s="499"/>
      <c r="K155" s="647"/>
    </row>
    <row r="156" spans="1:11" ht="14.25">
      <c r="A156" s="540"/>
      <c r="B156" s="536" t="s">
        <v>194</v>
      </c>
      <c r="C156" s="454"/>
      <c r="D156" s="465"/>
      <c r="E156" s="465"/>
      <c r="F156" s="465"/>
      <c r="G156" s="465"/>
      <c r="H156" s="465"/>
      <c r="I156" s="465"/>
      <c r="J156" s="499"/>
      <c r="K156" s="647"/>
    </row>
    <row r="157" spans="1:11" ht="14.25">
      <c r="A157" s="540"/>
      <c r="B157" s="542"/>
      <c r="C157" s="542"/>
      <c r="D157" s="542"/>
      <c r="E157" s="542"/>
      <c r="F157" s="542"/>
      <c r="G157" s="542"/>
      <c r="H157" s="542"/>
      <c r="I157" s="465"/>
      <c r="J157" s="499"/>
      <c r="K157" s="647"/>
    </row>
    <row r="158" spans="1:11" ht="16.5">
      <c r="A158" s="543"/>
      <c r="B158" s="526"/>
      <c r="C158" s="527" t="s">
        <v>356</v>
      </c>
      <c r="D158" s="528"/>
      <c r="E158" s="528"/>
      <c r="F158" s="529" t="s">
        <v>433</v>
      </c>
      <c r="G158" s="530"/>
      <c r="H158" s="530"/>
      <c r="I158" s="538"/>
      <c r="J158" s="539"/>
      <c r="K158" s="649"/>
    </row>
    <row r="159" spans="1:11" ht="14.25">
      <c r="A159" s="72"/>
      <c r="B159" s="544"/>
      <c r="C159" s="465"/>
      <c r="D159" s="465"/>
      <c r="E159" s="465"/>
      <c r="F159" s="465"/>
      <c r="G159" s="465"/>
      <c r="H159" s="465"/>
      <c r="I159" s="465"/>
      <c r="J159" s="499"/>
      <c r="K159" s="647"/>
    </row>
    <row r="160" spans="1:11" ht="14.25">
      <c r="A160" s="72"/>
      <c r="B160" s="533" t="s">
        <v>165</v>
      </c>
      <c r="C160" s="454"/>
      <c r="D160" s="465"/>
      <c r="E160" s="465"/>
      <c r="F160" s="465"/>
      <c r="G160" s="465"/>
      <c r="H160" s="465"/>
      <c r="I160" s="465"/>
      <c r="J160" s="499"/>
      <c r="K160" s="647"/>
    </row>
    <row r="161" spans="1:11" ht="14.25">
      <c r="A161" s="72"/>
      <c r="B161" s="479" t="s">
        <v>247</v>
      </c>
      <c r="C161" s="454"/>
      <c r="D161" s="465"/>
      <c r="E161" s="465"/>
      <c r="F161" s="465"/>
      <c r="G161" s="465"/>
      <c r="H161" s="465"/>
      <c r="I161" s="465"/>
      <c r="J161" s="499"/>
      <c r="K161" s="647"/>
    </row>
    <row r="162" spans="1:11" ht="14.25">
      <c r="A162" s="72"/>
      <c r="B162" s="479" t="s">
        <v>248</v>
      </c>
      <c r="C162" s="454"/>
      <c r="D162" s="465"/>
      <c r="E162" s="465"/>
      <c r="F162" s="465"/>
      <c r="G162" s="465"/>
      <c r="H162" s="465"/>
      <c r="I162" s="465"/>
      <c r="J162" s="499"/>
      <c r="K162" s="647"/>
    </row>
    <row r="163" spans="1:11" ht="14.25">
      <c r="A163" s="72"/>
      <c r="B163" s="534" t="s">
        <v>249</v>
      </c>
      <c r="C163" s="454"/>
      <c r="D163" s="465"/>
      <c r="E163" s="465"/>
      <c r="F163" s="465"/>
      <c r="G163" s="465"/>
      <c r="H163" s="465"/>
      <c r="I163" s="465"/>
      <c r="J163" s="499"/>
      <c r="K163" s="647"/>
    </row>
    <row r="164" spans="1:11" ht="14.25">
      <c r="A164" s="72"/>
      <c r="B164" s="534" t="s">
        <v>250</v>
      </c>
      <c r="C164" s="454"/>
      <c r="D164" s="465"/>
      <c r="E164" s="465"/>
      <c r="F164" s="465"/>
      <c r="G164" s="465"/>
      <c r="H164" s="465"/>
      <c r="I164" s="465"/>
      <c r="J164" s="499"/>
      <c r="K164" s="647"/>
    </row>
    <row r="165" spans="1:11" ht="16.5">
      <c r="A165" s="72"/>
      <c r="B165" s="541" t="s">
        <v>357</v>
      </c>
      <c r="C165" s="454"/>
      <c r="D165" s="465"/>
      <c r="E165" s="465"/>
      <c r="F165" s="465"/>
      <c r="G165" s="465"/>
      <c r="H165" s="465"/>
      <c r="I165" s="465"/>
      <c r="J165" s="499"/>
      <c r="K165" s="647"/>
    </row>
    <row r="166" spans="1:11" ht="14.25">
      <c r="A166" s="72"/>
      <c r="B166" s="536" t="s">
        <v>252</v>
      </c>
      <c r="C166" s="454"/>
      <c r="D166" s="465"/>
      <c r="E166" s="465"/>
      <c r="F166" s="465"/>
      <c r="G166" s="465"/>
      <c r="H166" s="465"/>
      <c r="I166" s="465"/>
      <c r="J166" s="499"/>
      <c r="K166" s="647"/>
    </row>
    <row r="167" spans="1:11" ht="14.25">
      <c r="A167" s="72"/>
      <c r="B167" s="536" t="s">
        <v>251</v>
      </c>
      <c r="C167" s="454"/>
      <c r="D167" s="465"/>
      <c r="E167" s="465"/>
      <c r="F167" s="465"/>
      <c r="G167" s="465"/>
      <c r="H167" s="465"/>
      <c r="I167" s="465"/>
      <c r="J167" s="499"/>
      <c r="K167" s="647"/>
    </row>
    <row r="168" spans="1:11" ht="14.25">
      <c r="A168" s="545"/>
      <c r="B168" s="542"/>
      <c r="C168" s="542"/>
      <c r="D168" s="542"/>
      <c r="E168" s="542"/>
      <c r="F168" s="542"/>
      <c r="G168" s="542"/>
      <c r="H168" s="542"/>
      <c r="I168" s="542"/>
      <c r="J168" s="546"/>
      <c r="K168" s="647"/>
    </row>
    <row r="169" spans="1:11">
      <c r="A169" s="41"/>
      <c r="B169" s="41"/>
      <c r="C169" s="41"/>
      <c r="D169" s="41"/>
      <c r="E169" s="41"/>
      <c r="F169" s="41"/>
      <c r="G169" s="41"/>
      <c r="H169" s="41"/>
      <c r="I169" s="41"/>
      <c r="J169" s="41"/>
      <c r="K169" s="644"/>
    </row>
    <row r="170" spans="1:11">
      <c r="A170" s="41"/>
      <c r="B170" s="41"/>
      <c r="C170" s="41"/>
      <c r="D170" s="41"/>
      <c r="E170" s="41"/>
      <c r="F170" s="41"/>
      <c r="G170" s="41"/>
      <c r="H170" s="41"/>
      <c r="I170" s="41"/>
      <c r="J170" s="41"/>
      <c r="K170" s="644"/>
    </row>
    <row r="171" spans="1:11">
      <c r="A171" s="41"/>
      <c r="B171" s="41"/>
      <c r="C171" s="41"/>
      <c r="D171" s="41"/>
      <c r="E171" s="41"/>
      <c r="F171" s="41"/>
      <c r="G171" s="41"/>
      <c r="H171" s="41"/>
      <c r="I171" s="41"/>
      <c r="J171" s="41"/>
      <c r="K171" s="644"/>
    </row>
    <row r="172" spans="1:11">
      <c r="A172" s="41"/>
      <c r="B172" s="41"/>
      <c r="C172" s="41"/>
      <c r="D172" s="41"/>
      <c r="E172" s="41"/>
      <c r="F172" s="41"/>
      <c r="G172" s="41"/>
      <c r="H172" s="41"/>
      <c r="I172" s="41"/>
      <c r="J172" s="41"/>
      <c r="K172" s="644"/>
    </row>
    <row r="173" spans="1:11">
      <c r="A173" s="41"/>
      <c r="B173" s="41"/>
      <c r="C173" s="41"/>
      <c r="D173" s="41"/>
      <c r="E173" s="41"/>
      <c r="F173" s="41"/>
      <c r="G173" s="41"/>
      <c r="H173" s="41"/>
      <c r="I173" s="41"/>
      <c r="J173" s="41"/>
      <c r="K173" s="644"/>
    </row>
    <row r="174" spans="1:11">
      <c r="A174" s="41"/>
      <c r="B174" s="41"/>
      <c r="C174" s="41"/>
      <c r="D174" s="41"/>
      <c r="E174" s="41"/>
      <c r="F174" s="41"/>
      <c r="G174" s="41"/>
      <c r="H174" s="41"/>
      <c r="I174" s="41"/>
      <c r="J174" s="41"/>
      <c r="K174" s="644"/>
    </row>
    <row r="175" spans="1:11">
      <c r="A175" s="41"/>
      <c r="B175" s="41"/>
      <c r="C175" s="41"/>
      <c r="D175" s="41"/>
      <c r="E175" s="41"/>
      <c r="F175" s="41"/>
      <c r="G175" s="41"/>
      <c r="H175" s="41"/>
      <c r="I175" s="41"/>
      <c r="J175" s="41"/>
      <c r="K175" s="644"/>
    </row>
    <row r="176" spans="1:11">
      <c r="A176" s="41"/>
      <c r="B176" s="41"/>
      <c r="C176" s="41"/>
      <c r="D176" s="41"/>
      <c r="E176" s="41"/>
      <c r="F176" s="41"/>
      <c r="G176" s="41"/>
      <c r="H176" s="41"/>
      <c r="I176" s="41"/>
      <c r="J176" s="41"/>
      <c r="K176" s="644"/>
    </row>
    <row r="177" spans="1:11">
      <c r="A177" s="41"/>
      <c r="B177" s="41"/>
      <c r="C177" s="41"/>
      <c r="D177" s="41"/>
      <c r="E177" s="41"/>
      <c r="F177" s="41"/>
      <c r="G177" s="41"/>
      <c r="H177" s="41"/>
      <c r="I177" s="41"/>
      <c r="J177" s="41"/>
      <c r="K177" s="644"/>
    </row>
    <row r="178" spans="1:11">
      <c r="A178" s="41"/>
      <c r="B178" s="41"/>
      <c r="C178" s="41"/>
      <c r="D178" s="41"/>
      <c r="E178" s="41"/>
      <c r="F178" s="41"/>
      <c r="G178" s="41"/>
      <c r="H178" s="41"/>
      <c r="I178" s="41"/>
      <c r="J178" s="41"/>
      <c r="K178" s="644"/>
    </row>
    <row r="179" spans="1:11">
      <c r="A179" s="41"/>
      <c r="B179" s="41"/>
      <c r="C179" s="41"/>
      <c r="D179" s="41"/>
      <c r="E179" s="41"/>
      <c r="F179" s="41"/>
      <c r="G179" s="41"/>
      <c r="H179" s="41"/>
      <c r="I179" s="41"/>
      <c r="J179" s="41"/>
      <c r="K179" s="644"/>
    </row>
    <row r="180" spans="1:11">
      <c r="A180" s="41"/>
      <c r="B180" s="41"/>
      <c r="C180" s="41"/>
      <c r="D180" s="41"/>
      <c r="E180" s="41"/>
      <c r="F180" s="41"/>
      <c r="G180" s="41"/>
      <c r="H180" s="41"/>
      <c r="I180" s="41"/>
      <c r="J180" s="41"/>
      <c r="K180" s="644"/>
    </row>
    <row r="181" spans="1:11">
      <c r="A181" s="41"/>
      <c r="B181" s="41"/>
      <c r="C181" s="41"/>
      <c r="D181" s="41"/>
      <c r="E181" s="41"/>
      <c r="F181" s="41"/>
      <c r="G181" s="41"/>
      <c r="H181" s="41"/>
      <c r="I181" s="41"/>
      <c r="J181" s="41"/>
      <c r="K181" s="644"/>
    </row>
    <row r="182" spans="1:11">
      <c r="A182" s="41"/>
      <c r="B182" s="41"/>
      <c r="C182" s="41"/>
      <c r="D182" s="41"/>
      <c r="E182" s="41"/>
      <c r="F182" s="41"/>
      <c r="G182" s="41"/>
      <c r="H182" s="41"/>
      <c r="I182" s="41"/>
      <c r="J182" s="41"/>
      <c r="K182" s="644"/>
    </row>
    <row r="183" spans="1:11" ht="13.5" thickBot="1">
      <c r="A183" s="41"/>
      <c r="B183" s="41"/>
      <c r="C183" s="41"/>
      <c r="D183" s="41"/>
      <c r="E183" s="41"/>
      <c r="F183" s="41"/>
      <c r="G183" s="41"/>
      <c r="H183" s="41"/>
      <c r="I183" s="41"/>
      <c r="J183" s="41"/>
      <c r="K183" s="644"/>
    </row>
    <row r="184" spans="1:11" ht="21" thickBot="1">
      <c r="A184" s="664" t="s">
        <v>253</v>
      </c>
      <c r="B184" s="665"/>
      <c r="C184" s="665"/>
      <c r="D184" s="665"/>
      <c r="E184" s="665"/>
      <c r="F184" s="665"/>
      <c r="G184" s="665"/>
      <c r="H184" s="665"/>
      <c r="I184" s="665"/>
      <c r="J184" s="666"/>
      <c r="K184" s="644"/>
    </row>
    <row r="185" spans="1:11" ht="14.25">
      <c r="A185" s="483"/>
      <c r="B185" s="465"/>
      <c r="C185" s="465"/>
      <c r="D185" s="465"/>
      <c r="E185" s="465"/>
      <c r="F185" s="465"/>
      <c r="G185" s="465"/>
      <c r="H185" s="465"/>
      <c r="I185" s="465"/>
      <c r="J185" s="507"/>
      <c r="K185" s="644"/>
    </row>
    <row r="186" spans="1:11" ht="17.25">
      <c r="A186" s="483"/>
      <c r="B186" s="520" t="s">
        <v>173</v>
      </c>
      <c r="C186" s="521"/>
      <c r="D186" s="547"/>
      <c r="E186" s="547"/>
      <c r="F186" s="547"/>
      <c r="G186" s="547"/>
      <c r="H186" s="547"/>
      <c r="I186" s="547"/>
      <c r="J186" s="507"/>
      <c r="K186" s="644"/>
    </row>
    <row r="187" spans="1:11">
      <c r="A187" s="482"/>
      <c r="B187" s="548"/>
      <c r="C187" s="70"/>
      <c r="D187" s="70"/>
      <c r="E187" s="70"/>
      <c r="F187" s="70"/>
      <c r="G187" s="70"/>
      <c r="H187" s="70"/>
      <c r="I187" s="70"/>
      <c r="J187" s="507"/>
      <c r="K187" s="644"/>
    </row>
    <row r="188" spans="1:11" ht="14.25">
      <c r="A188" s="482"/>
      <c r="B188" s="549" t="s">
        <v>302</v>
      </c>
      <c r="C188" s="465"/>
      <c r="D188" s="70"/>
      <c r="E188" s="70"/>
      <c r="F188" s="70"/>
      <c r="G188" s="70"/>
      <c r="H188" s="70"/>
      <c r="I188" s="70"/>
      <c r="J188" s="507"/>
      <c r="K188" s="644"/>
    </row>
    <row r="189" spans="1:11" ht="14.25">
      <c r="A189" s="482"/>
      <c r="B189" s="549" t="s">
        <v>303</v>
      </c>
      <c r="C189" s="465"/>
      <c r="D189" s="70"/>
      <c r="E189" s="70"/>
      <c r="F189" s="70"/>
      <c r="G189" s="70"/>
      <c r="H189" s="70"/>
      <c r="I189" s="70"/>
      <c r="J189" s="507"/>
      <c r="K189" s="644"/>
    </row>
    <row r="190" spans="1:11" ht="14.25">
      <c r="A190" s="482"/>
      <c r="B190" s="549" t="s">
        <v>304</v>
      </c>
      <c r="C190" s="465"/>
      <c r="D190" s="70"/>
      <c r="E190" s="70"/>
      <c r="F190" s="70"/>
      <c r="G190" s="70"/>
      <c r="H190" s="70"/>
      <c r="I190" s="70"/>
      <c r="J190" s="507"/>
      <c r="K190" s="644"/>
    </row>
    <row r="191" spans="1:11" ht="14.25">
      <c r="A191" s="482"/>
      <c r="B191" s="549" t="s">
        <v>305</v>
      </c>
      <c r="C191" s="465"/>
      <c r="D191" s="70"/>
      <c r="E191" s="70"/>
      <c r="F191" s="70"/>
      <c r="G191" s="70"/>
      <c r="H191" s="70"/>
      <c r="I191" s="70"/>
      <c r="J191" s="507"/>
      <c r="K191" s="644"/>
    </row>
    <row r="192" spans="1:11" ht="14.25">
      <c r="A192" s="482"/>
      <c r="B192" s="549" t="s">
        <v>306</v>
      </c>
      <c r="C192" s="465"/>
      <c r="D192" s="70"/>
      <c r="E192" s="70"/>
      <c r="F192" s="70"/>
      <c r="G192" s="70"/>
      <c r="H192" s="70"/>
      <c r="I192" s="70"/>
      <c r="J192" s="507"/>
      <c r="K192" s="644"/>
    </row>
    <row r="193" spans="1:11">
      <c r="A193" s="482"/>
      <c r="B193" s="550" t="s">
        <v>307</v>
      </c>
      <c r="C193" s="70"/>
      <c r="D193" s="70"/>
      <c r="E193" s="70"/>
      <c r="F193" s="70"/>
      <c r="G193" s="70"/>
      <c r="H193" s="70"/>
      <c r="I193" s="70"/>
      <c r="J193" s="507"/>
      <c r="K193" s="644"/>
    </row>
    <row r="194" spans="1:11" ht="22.5">
      <c r="A194" s="551"/>
      <c r="B194" s="552"/>
      <c r="C194" s="552"/>
      <c r="D194" s="552"/>
      <c r="E194" s="552"/>
      <c r="F194" s="552"/>
      <c r="G194" s="552"/>
      <c r="H194" s="552"/>
      <c r="I194" s="552"/>
      <c r="J194" s="553"/>
      <c r="K194" s="645"/>
    </row>
    <row r="195" spans="1:11" ht="16.5">
      <c r="A195" s="543"/>
      <c r="B195" s="526"/>
      <c r="C195" s="674" t="s">
        <v>358</v>
      </c>
      <c r="D195" s="674"/>
      <c r="E195" s="674"/>
      <c r="F195" s="674"/>
      <c r="G195" s="555" t="s">
        <v>264</v>
      </c>
      <c r="H195" s="530"/>
      <c r="I195" s="556"/>
      <c r="J195" s="507"/>
      <c r="K195" s="644"/>
    </row>
    <row r="196" spans="1:11" ht="22.5">
      <c r="A196" s="482"/>
      <c r="B196" s="478"/>
      <c r="C196" s="557"/>
      <c r="D196" s="478"/>
      <c r="E196" s="478"/>
      <c r="F196" s="478"/>
      <c r="G196" s="478"/>
      <c r="H196" s="478"/>
      <c r="I196" s="478"/>
      <c r="J196" s="558"/>
      <c r="K196" s="643"/>
    </row>
    <row r="197" spans="1:11" ht="15.75">
      <c r="A197" s="482"/>
      <c r="B197" s="533" t="s">
        <v>165</v>
      </c>
      <c r="C197" s="465"/>
      <c r="D197" s="454"/>
      <c r="E197" s="510"/>
      <c r="F197" s="510"/>
      <c r="G197" s="510"/>
      <c r="H197" s="510"/>
      <c r="I197" s="70"/>
      <c r="J197" s="507"/>
      <c r="K197" s="644"/>
    </row>
    <row r="198" spans="1:11" ht="15.75">
      <c r="A198" s="482"/>
      <c r="B198" s="479" t="s">
        <v>308</v>
      </c>
      <c r="C198" s="465"/>
      <c r="D198" s="454"/>
      <c r="E198" s="510"/>
      <c r="F198" s="510"/>
      <c r="G198" s="510"/>
      <c r="H198" s="510"/>
      <c r="I198" s="70"/>
      <c r="J198" s="507"/>
      <c r="K198" s="644"/>
    </row>
    <row r="199" spans="1:11" ht="15.75">
      <c r="A199" s="482"/>
      <c r="B199" s="559" t="s">
        <v>309</v>
      </c>
      <c r="C199" s="465"/>
      <c r="D199" s="454"/>
      <c r="E199" s="510"/>
      <c r="F199" s="510"/>
      <c r="G199" s="510"/>
      <c r="H199" s="510"/>
      <c r="I199" s="70"/>
      <c r="J199" s="507"/>
      <c r="K199" s="644"/>
    </row>
    <row r="200" spans="1:11" ht="15.75">
      <c r="A200" s="482"/>
      <c r="B200" s="479" t="s">
        <v>310</v>
      </c>
      <c r="C200" s="465"/>
      <c r="D200" s="454"/>
      <c r="E200" s="510"/>
      <c r="F200" s="510"/>
      <c r="G200" s="510"/>
      <c r="H200" s="510"/>
      <c r="I200" s="70"/>
      <c r="J200" s="507"/>
      <c r="K200" s="644"/>
    </row>
    <row r="201" spans="1:11" ht="15.75">
      <c r="A201" s="560"/>
      <c r="B201" s="479" t="s">
        <v>311</v>
      </c>
      <c r="C201" s="510"/>
      <c r="D201" s="510"/>
      <c r="E201" s="510"/>
      <c r="F201" s="510"/>
      <c r="G201" s="510"/>
      <c r="H201" s="510"/>
      <c r="I201" s="70"/>
      <c r="J201" s="507"/>
      <c r="K201" s="644"/>
    </row>
    <row r="202" spans="1:11">
      <c r="A202" s="561"/>
      <c r="B202" s="454"/>
      <c r="C202" s="454"/>
      <c r="D202" s="454"/>
      <c r="E202" s="454"/>
      <c r="F202" s="454"/>
      <c r="G202" s="454"/>
      <c r="H202" s="454"/>
      <c r="I202" s="454"/>
      <c r="J202" s="562"/>
      <c r="K202" s="650"/>
    </row>
    <row r="203" spans="1:11" ht="15">
      <c r="A203" s="482"/>
      <c r="B203" s="563"/>
      <c r="C203" s="510"/>
      <c r="D203" s="70"/>
      <c r="E203" s="70"/>
      <c r="F203" s="70"/>
      <c r="G203" s="70"/>
      <c r="H203" s="70"/>
      <c r="I203" s="70"/>
      <c r="J203" s="507"/>
      <c r="K203" s="644"/>
    </row>
    <row r="204" spans="1:11" ht="16.5">
      <c r="A204" s="482"/>
      <c r="B204" s="541" t="s">
        <v>359</v>
      </c>
      <c r="C204" s="454"/>
      <c r="D204" s="454"/>
      <c r="E204" s="70"/>
      <c r="F204" s="70"/>
      <c r="G204" s="70"/>
      <c r="H204" s="70"/>
      <c r="I204" s="70"/>
      <c r="J204" s="507"/>
      <c r="K204" s="644"/>
    </row>
    <row r="205" spans="1:11" ht="14.25">
      <c r="A205" s="482"/>
      <c r="B205" s="536" t="s">
        <v>254</v>
      </c>
      <c r="C205" s="454"/>
      <c r="D205" s="454"/>
      <c r="E205" s="70"/>
      <c r="F205" s="70"/>
      <c r="G205" s="70"/>
      <c r="H205" s="70"/>
      <c r="I205" s="70"/>
      <c r="J205" s="507"/>
      <c r="K205" s="644"/>
    </row>
    <row r="206" spans="1:11" ht="14.25">
      <c r="A206" s="482"/>
      <c r="B206" s="536" t="s">
        <v>255</v>
      </c>
      <c r="C206" s="454"/>
      <c r="D206" s="454"/>
      <c r="E206" s="70"/>
      <c r="F206" s="70"/>
      <c r="G206" s="70"/>
      <c r="H206" s="70"/>
      <c r="I206" s="70"/>
      <c r="J206" s="507"/>
      <c r="K206" s="644"/>
    </row>
    <row r="207" spans="1:11" ht="14.25">
      <c r="A207" s="482"/>
      <c r="B207" s="536" t="s">
        <v>312</v>
      </c>
      <c r="C207" s="454"/>
      <c r="D207" s="454"/>
      <c r="E207" s="70"/>
      <c r="F207" s="70"/>
      <c r="G207" s="70"/>
      <c r="H207" s="70"/>
      <c r="I207" s="70"/>
      <c r="J207" s="507"/>
      <c r="K207" s="644"/>
    </row>
    <row r="208" spans="1:11" ht="14.25">
      <c r="A208" s="482"/>
      <c r="B208" s="536" t="s">
        <v>313</v>
      </c>
      <c r="C208" s="454"/>
      <c r="D208" s="454"/>
      <c r="E208" s="70"/>
      <c r="F208" s="70"/>
      <c r="G208" s="70"/>
      <c r="H208" s="70"/>
      <c r="I208" s="70"/>
      <c r="J208" s="507"/>
      <c r="K208" s="644"/>
    </row>
    <row r="209" spans="1:11" ht="14.25">
      <c r="A209" s="482"/>
      <c r="B209" s="536" t="s">
        <v>256</v>
      </c>
      <c r="C209" s="454"/>
      <c r="D209" s="465"/>
      <c r="E209" s="70"/>
      <c r="F209" s="70"/>
      <c r="G209" s="70"/>
      <c r="H209" s="70"/>
      <c r="I209" s="70"/>
      <c r="J209" s="507"/>
      <c r="K209" s="644"/>
    </row>
    <row r="210" spans="1:11" ht="14.25">
      <c r="A210" s="482"/>
      <c r="B210" s="70"/>
      <c r="C210" s="454"/>
      <c r="D210" s="465"/>
      <c r="E210" s="70"/>
      <c r="F210" s="70"/>
      <c r="G210" s="70"/>
      <c r="H210" s="70"/>
      <c r="I210" s="70"/>
      <c r="J210" s="507"/>
      <c r="K210" s="644"/>
    </row>
    <row r="211" spans="1:11" ht="16.5">
      <c r="A211" s="543"/>
      <c r="B211" s="526"/>
      <c r="C211" s="527" t="s">
        <v>360</v>
      </c>
      <c r="D211" s="528"/>
      <c r="E211" s="528"/>
      <c r="F211" s="530"/>
      <c r="G211" s="555" t="s">
        <v>413</v>
      </c>
      <c r="H211" s="530"/>
      <c r="I211" s="556"/>
      <c r="J211" s="507"/>
      <c r="K211" s="644"/>
    </row>
    <row r="212" spans="1:11" ht="14.25">
      <c r="A212" s="482"/>
      <c r="B212" s="70"/>
      <c r="C212" s="454"/>
      <c r="D212" s="465"/>
      <c r="E212" s="70"/>
      <c r="F212" s="70"/>
      <c r="G212" s="70"/>
      <c r="H212" s="70"/>
      <c r="I212" s="70"/>
      <c r="J212" s="507"/>
      <c r="K212" s="644"/>
    </row>
    <row r="213" spans="1:11" ht="14.25">
      <c r="A213" s="482"/>
      <c r="B213" s="479" t="s">
        <v>168</v>
      </c>
      <c r="C213" s="465"/>
      <c r="D213" s="465"/>
      <c r="E213" s="70"/>
      <c r="F213" s="70"/>
      <c r="G213" s="70"/>
      <c r="H213" s="70"/>
      <c r="I213" s="70"/>
      <c r="J213" s="507"/>
      <c r="K213" s="644"/>
    </row>
    <row r="214" spans="1:11" ht="14.25">
      <c r="A214" s="482"/>
      <c r="B214" s="479" t="s">
        <v>167</v>
      </c>
      <c r="C214" s="465"/>
      <c r="D214" s="70"/>
      <c r="E214" s="70"/>
      <c r="F214" s="70"/>
      <c r="G214" s="70"/>
      <c r="H214" s="70"/>
      <c r="I214" s="70"/>
      <c r="J214" s="507"/>
      <c r="K214" s="644"/>
    </row>
    <row r="215" spans="1:11" ht="14.25">
      <c r="A215" s="564"/>
      <c r="B215" s="479" t="s">
        <v>257</v>
      </c>
      <c r="C215" s="465"/>
      <c r="D215" s="70"/>
      <c r="E215" s="70"/>
      <c r="F215" s="70"/>
      <c r="G215" s="70"/>
      <c r="H215" s="70"/>
      <c r="I215" s="70"/>
      <c r="J215" s="507"/>
      <c r="K215" s="644"/>
    </row>
    <row r="216" spans="1:11">
      <c r="A216" s="564"/>
      <c r="B216" s="565" t="s">
        <v>258</v>
      </c>
      <c r="C216" s="454"/>
      <c r="D216" s="454"/>
      <c r="E216" s="70"/>
      <c r="F216" s="70"/>
      <c r="G216" s="70"/>
      <c r="H216" s="70"/>
      <c r="I216" s="70"/>
      <c r="J216" s="507"/>
      <c r="K216" s="644"/>
    </row>
    <row r="217" spans="1:11">
      <c r="A217" s="564"/>
      <c r="B217" s="70"/>
      <c r="C217" s="454"/>
      <c r="D217" s="454"/>
      <c r="E217" s="70"/>
      <c r="F217" s="70"/>
      <c r="G217" s="70"/>
      <c r="H217" s="70"/>
      <c r="I217" s="70"/>
      <c r="J217" s="507"/>
      <c r="K217" s="644"/>
    </row>
    <row r="218" spans="1:11">
      <c r="A218" s="564"/>
      <c r="B218" s="70"/>
      <c r="C218" s="454"/>
      <c r="D218" s="454"/>
      <c r="E218" s="70"/>
      <c r="F218" s="70"/>
      <c r="G218" s="70"/>
      <c r="H218" s="70"/>
      <c r="I218" s="70"/>
      <c r="J218" s="507"/>
      <c r="K218" s="644"/>
    </row>
    <row r="219" spans="1:11">
      <c r="A219" s="564"/>
      <c r="B219" s="70"/>
      <c r="C219" s="454"/>
      <c r="D219" s="454"/>
      <c r="E219" s="70"/>
      <c r="F219" s="70"/>
      <c r="G219" s="70"/>
      <c r="H219" s="70"/>
      <c r="I219" s="70"/>
      <c r="J219" s="507"/>
      <c r="K219" s="644"/>
    </row>
    <row r="220" spans="1:11" ht="16.5">
      <c r="A220" s="543"/>
      <c r="B220" s="526"/>
      <c r="C220" s="527" t="s">
        <v>361</v>
      </c>
      <c r="D220" s="528"/>
      <c r="E220" s="528"/>
      <c r="F220" s="530"/>
      <c r="G220" s="555" t="s">
        <v>55</v>
      </c>
      <c r="H220" s="530"/>
      <c r="I220" s="556"/>
      <c r="J220" s="507"/>
      <c r="K220" s="644"/>
    </row>
    <row r="221" spans="1:11" ht="14.25">
      <c r="A221" s="482"/>
      <c r="B221" s="481" t="s">
        <v>169</v>
      </c>
      <c r="C221" s="454"/>
      <c r="D221" s="465"/>
      <c r="E221" s="70"/>
      <c r="F221" s="70"/>
      <c r="G221" s="70"/>
      <c r="H221" s="70"/>
      <c r="I221" s="70"/>
      <c r="J221" s="507"/>
      <c r="K221" s="644"/>
    </row>
    <row r="222" spans="1:11" ht="14.25">
      <c r="A222" s="482"/>
      <c r="B222" s="533" t="s">
        <v>165</v>
      </c>
      <c r="C222" s="454"/>
      <c r="D222" s="465"/>
      <c r="E222" s="70"/>
      <c r="F222" s="70"/>
      <c r="G222" s="70"/>
      <c r="H222" s="70"/>
      <c r="I222" s="70"/>
      <c r="J222" s="507"/>
      <c r="K222" s="644"/>
    </row>
    <row r="223" spans="1:11" ht="14.25">
      <c r="A223" s="482"/>
      <c r="B223" s="479" t="s">
        <v>314</v>
      </c>
      <c r="C223" s="454"/>
      <c r="D223" s="465"/>
      <c r="E223" s="70"/>
      <c r="F223" s="70"/>
      <c r="G223" s="70"/>
      <c r="H223" s="70"/>
      <c r="I223" s="70"/>
      <c r="J223" s="507"/>
      <c r="K223" s="644"/>
    </row>
    <row r="224" spans="1:11" ht="14.25">
      <c r="A224" s="482"/>
      <c r="B224" s="559" t="s">
        <v>315</v>
      </c>
      <c r="C224" s="454"/>
      <c r="D224" s="465"/>
      <c r="E224" s="70"/>
      <c r="F224" s="70"/>
      <c r="G224" s="70"/>
      <c r="H224" s="70"/>
      <c r="I224" s="70"/>
      <c r="J224" s="507"/>
      <c r="K224" s="644"/>
    </row>
    <row r="225" spans="1:11" ht="16.5">
      <c r="A225" s="482"/>
      <c r="B225" s="541" t="s">
        <v>362</v>
      </c>
      <c r="C225" s="566"/>
      <c r="D225" s="536"/>
      <c r="E225" s="567"/>
      <c r="F225" s="567"/>
      <c r="G225" s="567"/>
      <c r="H225" s="70"/>
      <c r="I225" s="70"/>
      <c r="J225" s="507"/>
      <c r="K225" s="644"/>
    </row>
    <row r="226" spans="1:11" ht="14.25">
      <c r="A226" s="482"/>
      <c r="B226" s="536" t="s">
        <v>316</v>
      </c>
      <c r="C226" s="566"/>
      <c r="D226" s="536"/>
      <c r="E226" s="567"/>
      <c r="F226" s="567"/>
      <c r="G226" s="567"/>
      <c r="H226" s="70"/>
      <c r="I226" s="70"/>
      <c r="J226" s="507"/>
      <c r="K226" s="644"/>
    </row>
    <row r="227" spans="1:11" ht="14.25">
      <c r="A227" s="482"/>
      <c r="B227" s="568" t="s">
        <v>317</v>
      </c>
      <c r="C227" s="566"/>
      <c r="D227" s="536"/>
      <c r="E227" s="567"/>
      <c r="F227" s="567"/>
      <c r="G227" s="567"/>
      <c r="H227" s="70"/>
      <c r="I227" s="70"/>
      <c r="J227" s="507"/>
      <c r="K227" s="644"/>
    </row>
    <row r="228" spans="1:11">
      <c r="A228" s="569"/>
      <c r="B228" s="570"/>
      <c r="C228" s="570"/>
      <c r="D228" s="570"/>
      <c r="E228" s="570"/>
      <c r="F228" s="570"/>
      <c r="G228" s="570"/>
      <c r="H228" s="570"/>
      <c r="I228" s="570"/>
      <c r="J228" s="571"/>
      <c r="K228" s="651"/>
    </row>
    <row r="229" spans="1:11">
      <c r="A229" s="41"/>
      <c r="B229" s="41"/>
      <c r="C229" s="41"/>
      <c r="D229" s="41"/>
      <c r="E229" s="41"/>
      <c r="F229" s="41"/>
      <c r="G229" s="41"/>
      <c r="H229" s="41"/>
      <c r="I229" s="41"/>
      <c r="J229" s="572"/>
      <c r="K229" s="651"/>
    </row>
    <row r="230" spans="1:11">
      <c r="A230" s="41"/>
      <c r="B230" s="41"/>
      <c r="C230" s="41"/>
      <c r="D230" s="41"/>
      <c r="E230" s="41"/>
      <c r="F230" s="41"/>
      <c r="G230" s="41"/>
      <c r="H230" s="41"/>
      <c r="I230" s="41"/>
      <c r="J230" s="572"/>
      <c r="K230" s="651"/>
    </row>
    <row r="231" spans="1:11">
      <c r="A231" s="41"/>
      <c r="B231" s="41"/>
      <c r="C231" s="41"/>
      <c r="D231" s="41"/>
      <c r="E231" s="41"/>
      <c r="F231" s="41"/>
      <c r="G231" s="41"/>
      <c r="H231" s="41"/>
      <c r="I231" s="41"/>
      <c r="J231" s="572"/>
      <c r="K231" s="651"/>
    </row>
    <row r="232" spans="1:11">
      <c r="A232" s="41"/>
      <c r="B232" s="41"/>
      <c r="C232" s="41"/>
      <c r="D232" s="41"/>
      <c r="E232" s="41"/>
      <c r="F232" s="41"/>
      <c r="G232" s="41"/>
      <c r="H232" s="41"/>
      <c r="I232" s="41"/>
      <c r="J232" s="572"/>
      <c r="K232" s="651"/>
    </row>
    <row r="233" spans="1:11">
      <c r="A233" s="41"/>
      <c r="B233" s="41"/>
      <c r="C233" s="41"/>
      <c r="D233" s="41"/>
      <c r="E233" s="41"/>
      <c r="F233" s="41"/>
      <c r="G233" s="41"/>
      <c r="H233" s="41"/>
      <c r="I233" s="41"/>
      <c r="J233" s="572"/>
      <c r="K233" s="651"/>
    </row>
    <row r="234" spans="1:11">
      <c r="A234" s="41"/>
      <c r="B234" s="41"/>
      <c r="C234" s="41"/>
      <c r="D234" s="41"/>
      <c r="E234" s="41"/>
      <c r="F234" s="41"/>
      <c r="G234" s="41"/>
      <c r="H234" s="41"/>
      <c r="I234" s="41"/>
      <c r="J234" s="572"/>
      <c r="K234" s="651"/>
    </row>
    <row r="235" spans="1:11">
      <c r="A235" s="41"/>
      <c r="B235" s="41"/>
      <c r="C235" s="41"/>
      <c r="D235" s="41"/>
      <c r="E235" s="41"/>
      <c r="F235" s="41"/>
      <c r="G235" s="41"/>
      <c r="H235" s="41"/>
      <c r="I235" s="41"/>
      <c r="J235" s="572"/>
      <c r="K235" s="651"/>
    </row>
    <row r="236" spans="1:11">
      <c r="A236" s="41"/>
      <c r="B236" s="41"/>
      <c r="C236" s="41"/>
      <c r="D236" s="41"/>
      <c r="E236" s="41"/>
      <c r="F236" s="41"/>
      <c r="G236" s="41"/>
      <c r="H236" s="41"/>
      <c r="I236" s="41"/>
      <c r="J236" s="572"/>
      <c r="K236" s="651"/>
    </row>
    <row r="237" spans="1:11">
      <c r="A237" s="41"/>
      <c r="B237" s="41"/>
      <c r="C237" s="41"/>
      <c r="D237" s="41"/>
      <c r="E237" s="41"/>
      <c r="F237" s="41"/>
      <c r="G237" s="41"/>
      <c r="H237" s="41"/>
      <c r="I237" s="41"/>
      <c r="J237" s="572"/>
      <c r="K237" s="651"/>
    </row>
    <row r="238" spans="1:11">
      <c r="A238" s="41"/>
      <c r="B238" s="41"/>
      <c r="C238" s="41"/>
      <c r="D238" s="41"/>
      <c r="E238" s="41"/>
      <c r="F238" s="41"/>
      <c r="G238" s="41"/>
      <c r="H238" s="41"/>
      <c r="I238" s="41"/>
      <c r="J238" s="572"/>
      <c r="K238" s="651"/>
    </row>
    <row r="239" spans="1:11">
      <c r="A239" s="41"/>
      <c r="B239" s="41"/>
      <c r="C239" s="41"/>
      <c r="D239" s="41"/>
      <c r="E239" s="41"/>
      <c r="F239" s="41"/>
      <c r="G239" s="41"/>
      <c r="H239" s="41"/>
      <c r="I239" s="41"/>
      <c r="J239" s="572"/>
      <c r="K239" s="651"/>
    </row>
    <row r="240" spans="1:11">
      <c r="A240" s="41"/>
      <c r="B240" s="41"/>
      <c r="C240" s="41"/>
      <c r="D240" s="41"/>
      <c r="E240" s="41"/>
      <c r="F240" s="41"/>
      <c r="G240" s="41"/>
      <c r="H240" s="41"/>
      <c r="I240" s="41"/>
      <c r="J240" s="572"/>
      <c r="K240" s="651"/>
    </row>
    <row r="241" spans="1:11">
      <c r="A241" s="41"/>
      <c r="B241" s="41"/>
      <c r="C241" s="41"/>
      <c r="D241" s="41"/>
      <c r="E241" s="41"/>
      <c r="F241" s="41"/>
      <c r="G241" s="41"/>
      <c r="H241" s="41"/>
      <c r="I241" s="41"/>
      <c r="J241" s="572"/>
      <c r="K241" s="651"/>
    </row>
    <row r="242" spans="1:11" ht="20.25">
      <c r="A242" s="675" t="s">
        <v>253</v>
      </c>
      <c r="B242" s="676"/>
      <c r="C242" s="676"/>
      <c r="D242" s="676"/>
      <c r="E242" s="676"/>
      <c r="F242" s="676"/>
      <c r="G242" s="676"/>
      <c r="H242" s="676"/>
      <c r="I242" s="676"/>
      <c r="J242" s="677"/>
      <c r="K242" s="651"/>
    </row>
    <row r="243" spans="1:11" ht="14.25">
      <c r="A243" s="483"/>
      <c r="B243" s="465"/>
      <c r="C243" s="465"/>
      <c r="D243" s="465"/>
      <c r="E243" s="465"/>
      <c r="F243" s="465"/>
      <c r="G243" s="465"/>
      <c r="H243" s="465"/>
      <c r="I243" s="465"/>
      <c r="J243" s="573"/>
      <c r="K243" s="651"/>
    </row>
    <row r="244" spans="1:11" ht="17.25">
      <c r="A244" s="483"/>
      <c r="B244" s="574" t="s">
        <v>259</v>
      </c>
      <c r="C244" s="521"/>
      <c r="D244" s="547"/>
      <c r="E244" s="547"/>
      <c r="F244" s="547"/>
      <c r="G244" s="547"/>
      <c r="H244" s="547"/>
      <c r="I244" s="547"/>
      <c r="J244" s="573"/>
      <c r="K244" s="651"/>
    </row>
    <row r="245" spans="1:11">
      <c r="A245" s="482"/>
      <c r="B245" s="548"/>
      <c r="C245" s="70"/>
      <c r="D245" s="70"/>
      <c r="E245" s="70"/>
      <c r="F245" s="70"/>
      <c r="G245" s="70"/>
      <c r="H245" s="70"/>
      <c r="I245" s="70"/>
      <c r="J245" s="573"/>
      <c r="K245" s="651"/>
    </row>
    <row r="246" spans="1:11" ht="14.25">
      <c r="A246" s="482"/>
      <c r="B246" s="549" t="s">
        <v>318</v>
      </c>
      <c r="C246" s="465"/>
      <c r="D246" s="70"/>
      <c r="E246" s="70"/>
      <c r="F246" s="70"/>
      <c r="G246" s="70"/>
      <c r="H246" s="70"/>
      <c r="I246" s="70"/>
      <c r="J246" s="573"/>
      <c r="K246" s="651"/>
    </row>
    <row r="247" spans="1:11">
      <c r="A247" s="482"/>
      <c r="B247" s="550" t="s">
        <v>319</v>
      </c>
      <c r="C247" s="70"/>
      <c r="D247" s="70"/>
      <c r="E247" s="70"/>
      <c r="F247" s="70"/>
      <c r="G247" s="70"/>
      <c r="H247" s="70"/>
      <c r="I247" s="70"/>
      <c r="J247" s="573"/>
      <c r="K247" s="651"/>
    </row>
    <row r="248" spans="1:11">
      <c r="A248" s="482"/>
      <c r="B248" s="575"/>
      <c r="C248" s="575"/>
      <c r="D248" s="575"/>
      <c r="E248" s="575"/>
      <c r="F248" s="575"/>
      <c r="G248" s="575"/>
      <c r="H248" s="575"/>
      <c r="I248" s="70"/>
      <c r="J248" s="573"/>
      <c r="K248" s="651"/>
    </row>
    <row r="249" spans="1:11" ht="22.5">
      <c r="A249" s="543"/>
      <c r="B249" s="576"/>
      <c r="C249" s="577" t="s">
        <v>366</v>
      </c>
      <c r="D249" s="576"/>
      <c r="E249" s="576"/>
      <c r="F249" s="578" t="s">
        <v>119</v>
      </c>
      <c r="G249" s="578"/>
      <c r="H249" s="578"/>
      <c r="I249" s="556"/>
      <c r="J249" s="553"/>
      <c r="K249" s="645"/>
    </row>
    <row r="250" spans="1:11">
      <c r="A250" s="482"/>
      <c r="B250" s="579"/>
      <c r="C250" s="579"/>
      <c r="D250" s="579"/>
      <c r="E250" s="579"/>
      <c r="F250" s="579"/>
      <c r="G250" s="579"/>
      <c r="H250" s="579"/>
      <c r="I250" s="70"/>
      <c r="J250" s="507"/>
      <c r="K250" s="644"/>
    </row>
    <row r="251" spans="1:11" ht="22.5">
      <c r="A251" s="482"/>
      <c r="B251" s="478"/>
      <c r="C251" s="557"/>
      <c r="D251" s="478"/>
      <c r="E251" s="478"/>
      <c r="F251" s="478"/>
      <c r="G251" s="478"/>
      <c r="H251" s="478"/>
      <c r="I251" s="478"/>
      <c r="J251" s="558"/>
      <c r="K251" s="643"/>
    </row>
    <row r="252" spans="1:11" ht="15.75">
      <c r="A252" s="482"/>
      <c r="B252" s="533" t="s">
        <v>165</v>
      </c>
      <c r="C252" s="70"/>
      <c r="D252" s="510"/>
      <c r="E252" s="510"/>
      <c r="F252" s="510"/>
      <c r="G252" s="510"/>
      <c r="H252" s="510"/>
      <c r="I252" s="70"/>
      <c r="J252" s="507"/>
      <c r="K252" s="644"/>
    </row>
    <row r="253" spans="1:11" ht="15.75">
      <c r="A253" s="482"/>
      <c r="B253" s="534" t="s">
        <v>363</v>
      </c>
      <c r="C253" s="70"/>
      <c r="D253" s="510"/>
      <c r="E253" s="510"/>
      <c r="F253" s="510"/>
      <c r="G253" s="510"/>
      <c r="H253" s="510"/>
      <c r="I253" s="70"/>
      <c r="J253" s="507"/>
      <c r="K253" s="644"/>
    </row>
    <row r="254" spans="1:11" ht="15.75">
      <c r="A254" s="482"/>
      <c r="B254" s="534" t="s">
        <v>320</v>
      </c>
      <c r="C254" s="70"/>
      <c r="D254" s="510"/>
      <c r="E254" s="510"/>
      <c r="F254" s="510"/>
      <c r="G254" s="510"/>
      <c r="H254" s="510"/>
      <c r="I254" s="70"/>
      <c r="J254" s="507"/>
      <c r="K254" s="644"/>
    </row>
    <row r="255" spans="1:11" ht="15.75">
      <c r="A255" s="560"/>
      <c r="B255" s="534" t="s">
        <v>364</v>
      </c>
      <c r="C255" s="70"/>
      <c r="D255" s="510"/>
      <c r="E255" s="510"/>
      <c r="F255" s="510"/>
      <c r="G255" s="510"/>
      <c r="H255" s="510"/>
      <c r="I255" s="70"/>
      <c r="J255" s="507"/>
      <c r="K255" s="644"/>
    </row>
    <row r="256" spans="1:11" ht="15.75">
      <c r="A256" s="560"/>
      <c r="B256" s="534" t="s">
        <v>279</v>
      </c>
      <c r="C256" s="70"/>
      <c r="D256" s="510"/>
      <c r="E256" s="510"/>
      <c r="F256" s="510"/>
      <c r="G256" s="510"/>
      <c r="H256" s="510"/>
      <c r="I256" s="70"/>
      <c r="J256" s="507"/>
      <c r="K256" s="644"/>
    </row>
    <row r="257" spans="1:11" ht="14.25">
      <c r="A257" s="561"/>
      <c r="B257" s="534" t="s">
        <v>280</v>
      </c>
      <c r="C257" s="70"/>
      <c r="D257" s="454"/>
      <c r="E257" s="454"/>
      <c r="F257" s="454"/>
      <c r="G257" s="454"/>
      <c r="H257" s="454"/>
      <c r="I257" s="454"/>
      <c r="J257" s="562"/>
      <c r="K257" s="650"/>
    </row>
    <row r="258" spans="1:11" ht="17.25">
      <c r="A258" s="482"/>
      <c r="B258" s="503"/>
      <c r="C258" s="465"/>
      <c r="D258" s="465"/>
      <c r="E258" s="465"/>
      <c r="F258" s="465"/>
      <c r="G258" s="465"/>
      <c r="H258" s="465"/>
      <c r="I258" s="70"/>
      <c r="J258" s="507"/>
      <c r="K258" s="644"/>
    </row>
    <row r="259" spans="1:11" ht="17.25">
      <c r="A259" s="482"/>
      <c r="B259" s="541" t="s">
        <v>365</v>
      </c>
      <c r="C259" s="465"/>
      <c r="D259" s="465"/>
      <c r="E259" s="465"/>
      <c r="F259" s="465"/>
      <c r="G259" s="465"/>
      <c r="H259" s="465"/>
      <c r="I259" s="70"/>
      <c r="J259" s="507"/>
      <c r="K259" s="644"/>
    </row>
    <row r="260" spans="1:11" ht="14.25">
      <c r="A260" s="482"/>
      <c r="B260" s="537" t="s">
        <v>170</v>
      </c>
      <c r="C260" s="70"/>
      <c r="D260" s="454"/>
      <c r="E260" s="70"/>
      <c r="F260" s="70"/>
      <c r="G260" s="70"/>
      <c r="H260" s="70"/>
      <c r="I260" s="70"/>
      <c r="J260" s="507"/>
      <c r="K260" s="644"/>
    </row>
    <row r="261" spans="1:11">
      <c r="A261" s="482"/>
      <c r="B261" s="580"/>
      <c r="C261" s="581"/>
      <c r="D261" s="581"/>
      <c r="E261" s="575"/>
      <c r="F261" s="575"/>
      <c r="G261" s="575"/>
      <c r="H261" s="575"/>
      <c r="I261" s="70"/>
      <c r="J261" s="507"/>
      <c r="K261" s="644"/>
    </row>
    <row r="262" spans="1:11" ht="17.25">
      <c r="A262" s="543"/>
      <c r="B262" s="576"/>
      <c r="C262" s="582" t="s">
        <v>278</v>
      </c>
      <c r="D262" s="576"/>
      <c r="E262" s="576"/>
      <c r="F262" s="578" t="s">
        <v>434</v>
      </c>
      <c r="G262" s="578"/>
      <c r="H262" s="578"/>
      <c r="I262" s="556"/>
      <c r="J262" s="507"/>
      <c r="K262" s="644"/>
    </row>
    <row r="263" spans="1:11">
      <c r="A263" s="482"/>
      <c r="B263" s="70"/>
      <c r="C263" s="454"/>
      <c r="D263" s="454"/>
      <c r="E263" s="70"/>
      <c r="F263" s="70"/>
      <c r="G263" s="70"/>
      <c r="H263" s="70"/>
      <c r="I263" s="70"/>
      <c r="J263" s="507"/>
      <c r="K263" s="644"/>
    </row>
    <row r="264" spans="1:11" ht="14.25">
      <c r="A264" s="564"/>
      <c r="B264" s="481" t="s">
        <v>171</v>
      </c>
      <c r="C264" s="70"/>
      <c r="D264" s="454"/>
      <c r="E264" s="70"/>
      <c r="F264" s="70"/>
      <c r="G264" s="70"/>
      <c r="H264" s="70"/>
      <c r="I264" s="70"/>
      <c r="J264" s="507"/>
      <c r="K264" s="644"/>
    </row>
    <row r="265" spans="1:11" ht="14.25">
      <c r="A265" s="564"/>
      <c r="B265" s="533" t="s">
        <v>165</v>
      </c>
      <c r="C265" s="70"/>
      <c r="D265" s="454"/>
      <c r="E265" s="70"/>
      <c r="F265" s="70"/>
      <c r="G265" s="70"/>
      <c r="H265" s="70"/>
      <c r="I265" s="70"/>
      <c r="J265" s="507"/>
      <c r="K265" s="644"/>
    </row>
    <row r="266" spans="1:11" ht="14.25">
      <c r="A266" s="564"/>
      <c r="B266" s="534" t="s">
        <v>262</v>
      </c>
      <c r="C266" s="70"/>
      <c r="D266" s="70"/>
      <c r="E266" s="70"/>
      <c r="F266" s="70"/>
      <c r="G266" s="70"/>
      <c r="H266" s="70"/>
      <c r="I266" s="70"/>
      <c r="J266" s="507"/>
      <c r="K266" s="644"/>
    </row>
    <row r="267" spans="1:11" ht="14.25">
      <c r="A267" s="561"/>
      <c r="B267" s="534" t="s">
        <v>321</v>
      </c>
      <c r="C267" s="70"/>
      <c r="D267" s="454"/>
      <c r="E267" s="454"/>
      <c r="F267" s="454"/>
      <c r="G267" s="454"/>
      <c r="H267" s="454"/>
      <c r="I267" s="454"/>
      <c r="J267" s="562"/>
      <c r="K267" s="650"/>
    </row>
    <row r="268" spans="1:11" ht="14.25">
      <c r="A268" s="561"/>
      <c r="B268" s="481"/>
      <c r="C268" s="70"/>
      <c r="D268" s="454"/>
      <c r="E268" s="454"/>
      <c r="F268" s="454"/>
      <c r="G268" s="454"/>
      <c r="H268" s="454"/>
      <c r="I268" s="454"/>
      <c r="J268" s="562"/>
      <c r="K268" s="650"/>
    </row>
    <row r="269" spans="1:11" ht="16.5">
      <c r="A269" s="482"/>
      <c r="B269" s="541" t="s">
        <v>367</v>
      </c>
      <c r="C269" s="70"/>
      <c r="D269" s="454"/>
      <c r="E269" s="70"/>
      <c r="F269" s="70"/>
      <c r="G269" s="70"/>
      <c r="H269" s="70"/>
      <c r="I269" s="70"/>
      <c r="J269" s="507"/>
      <c r="K269" s="644"/>
    </row>
    <row r="270" spans="1:11" ht="14.25">
      <c r="A270" s="482"/>
      <c r="B270" s="537" t="s">
        <v>260</v>
      </c>
      <c r="C270" s="70"/>
      <c r="D270" s="454"/>
      <c r="E270" s="70"/>
      <c r="F270" s="70"/>
      <c r="G270" s="70"/>
      <c r="H270" s="70"/>
      <c r="I270" s="70"/>
      <c r="J270" s="507"/>
      <c r="K270" s="644"/>
    </row>
    <row r="271" spans="1:11" ht="14.25">
      <c r="A271" s="482"/>
      <c r="B271" s="537" t="s">
        <v>261</v>
      </c>
      <c r="C271" s="454"/>
      <c r="D271" s="454"/>
      <c r="E271" s="70"/>
      <c r="F271" s="70"/>
      <c r="G271" s="70"/>
      <c r="H271" s="70"/>
      <c r="I271" s="70"/>
      <c r="J271" s="507"/>
      <c r="K271" s="644"/>
    </row>
    <row r="272" spans="1:11">
      <c r="A272" s="482"/>
      <c r="B272" s="70"/>
      <c r="C272" s="454"/>
      <c r="D272" s="454"/>
      <c r="E272" s="70"/>
      <c r="F272" s="70"/>
      <c r="G272" s="70"/>
      <c r="H272" s="70"/>
      <c r="I272" s="70"/>
      <c r="J272" s="507"/>
      <c r="K272" s="644"/>
    </row>
    <row r="273" spans="1:11" ht="16.5">
      <c r="A273" s="543"/>
      <c r="B273" s="576"/>
      <c r="C273" s="577" t="s">
        <v>368</v>
      </c>
      <c r="D273" s="576"/>
      <c r="E273" s="576"/>
      <c r="F273" s="578" t="s">
        <v>435</v>
      </c>
      <c r="G273" s="578"/>
      <c r="H273" s="578"/>
      <c r="I273" s="556"/>
      <c r="J273" s="507"/>
      <c r="K273" s="644"/>
    </row>
    <row r="274" spans="1:11" ht="15">
      <c r="A274" s="482"/>
      <c r="B274" s="583"/>
      <c r="C274" s="584"/>
      <c r="D274" s="579"/>
      <c r="E274" s="579"/>
      <c r="F274" s="579"/>
      <c r="G274" s="579"/>
      <c r="H274" s="579"/>
      <c r="I274" s="70"/>
      <c r="J274" s="507"/>
      <c r="K274" s="644"/>
    </row>
    <row r="275" spans="1:11" ht="14.25">
      <c r="A275" s="482"/>
      <c r="B275" s="533" t="s">
        <v>165</v>
      </c>
      <c r="C275" s="454"/>
      <c r="D275" s="70"/>
      <c r="E275" s="70"/>
      <c r="F275" s="70"/>
      <c r="G275" s="70"/>
      <c r="H275" s="70"/>
      <c r="I275" s="70"/>
      <c r="J275" s="507"/>
      <c r="K275" s="644"/>
    </row>
    <row r="276" spans="1:11" ht="14.25">
      <c r="A276" s="482"/>
      <c r="B276" s="534" t="s">
        <v>262</v>
      </c>
      <c r="C276" s="454"/>
      <c r="D276" s="70"/>
      <c r="E276" s="70"/>
      <c r="F276" s="70"/>
      <c r="G276" s="70"/>
      <c r="H276" s="70"/>
      <c r="I276" s="70"/>
      <c r="J276" s="562"/>
      <c r="K276" s="650"/>
    </row>
    <row r="277" spans="1:11" ht="14.25">
      <c r="A277" s="482"/>
      <c r="B277" s="534" t="s">
        <v>263</v>
      </c>
      <c r="C277" s="454"/>
      <c r="D277" s="70"/>
      <c r="E277" s="70"/>
      <c r="F277" s="70"/>
      <c r="G277" s="70"/>
      <c r="H277" s="70"/>
      <c r="I277" s="70"/>
      <c r="J277" s="562"/>
      <c r="K277" s="650"/>
    </row>
    <row r="278" spans="1:11" ht="14.25">
      <c r="A278" s="482"/>
      <c r="B278" s="534" t="s">
        <v>262</v>
      </c>
      <c r="C278" s="454"/>
      <c r="D278" s="70"/>
      <c r="E278" s="70"/>
      <c r="F278" s="70"/>
      <c r="G278" s="70"/>
      <c r="H278" s="70"/>
      <c r="I278" s="70"/>
      <c r="J278" s="507"/>
      <c r="K278" s="644"/>
    </row>
    <row r="279" spans="1:11" ht="14.25">
      <c r="A279" s="482"/>
      <c r="B279" s="534" t="s">
        <v>263</v>
      </c>
      <c r="C279" s="454"/>
      <c r="D279" s="70"/>
      <c r="E279" s="70"/>
      <c r="F279" s="70"/>
      <c r="G279" s="70"/>
      <c r="H279" s="70"/>
      <c r="I279" s="70"/>
      <c r="J279" s="507"/>
      <c r="K279" s="644"/>
    </row>
    <row r="280" spans="1:11">
      <c r="A280" s="482"/>
      <c r="B280" s="454"/>
      <c r="C280" s="454"/>
      <c r="D280" s="454"/>
      <c r="E280" s="70"/>
      <c r="F280" s="70"/>
      <c r="G280" s="70"/>
      <c r="H280" s="70"/>
      <c r="I280" s="70"/>
      <c r="J280" s="507"/>
      <c r="K280" s="644"/>
    </row>
    <row r="281" spans="1:11" ht="16.5">
      <c r="A281" s="482"/>
      <c r="B281" s="541" t="s">
        <v>369</v>
      </c>
      <c r="C281" s="454"/>
      <c r="D281" s="70"/>
      <c r="E281" s="70"/>
      <c r="F281" s="70"/>
      <c r="G281" s="70"/>
      <c r="H281" s="70"/>
      <c r="I281" s="70"/>
      <c r="J281" s="507"/>
      <c r="K281" s="644"/>
    </row>
    <row r="282" spans="1:11" ht="14.25">
      <c r="A282" s="482"/>
      <c r="B282" s="537" t="s">
        <v>172</v>
      </c>
      <c r="C282" s="454"/>
      <c r="D282" s="70"/>
      <c r="E282" s="70"/>
      <c r="F282" s="70"/>
      <c r="G282" s="70"/>
      <c r="H282" s="70"/>
      <c r="I282" s="70"/>
      <c r="J282" s="507"/>
      <c r="K282" s="644"/>
    </row>
    <row r="283" spans="1:11">
      <c r="A283" s="585"/>
      <c r="B283" s="586"/>
      <c r="C283" s="586"/>
      <c r="D283" s="586"/>
      <c r="E283" s="586"/>
      <c r="F283" s="586"/>
      <c r="G283" s="586"/>
      <c r="H283" s="586"/>
      <c r="I283" s="586"/>
      <c r="J283" s="587"/>
      <c r="K283" s="644"/>
    </row>
    <row r="284" spans="1:11">
      <c r="J284" s="41"/>
      <c r="K284" s="644"/>
    </row>
    <row r="285" spans="1:11">
      <c r="J285" s="41"/>
      <c r="K285" s="644"/>
    </row>
    <row r="286" spans="1:11">
      <c r="A286" s="41"/>
      <c r="B286" s="41"/>
      <c r="C286" s="41"/>
      <c r="D286" s="41"/>
      <c r="E286" s="41"/>
      <c r="F286" s="41"/>
      <c r="G286" s="41"/>
      <c r="H286" s="41"/>
      <c r="I286" s="41"/>
      <c r="J286" s="41"/>
      <c r="K286" s="644"/>
    </row>
    <row r="287" spans="1:11">
      <c r="A287" s="41"/>
      <c r="B287" s="41"/>
      <c r="C287" s="41"/>
      <c r="D287" s="41"/>
      <c r="E287" s="41"/>
      <c r="F287" s="41"/>
      <c r="G287" s="41"/>
      <c r="H287" s="41"/>
      <c r="I287" s="41"/>
      <c r="J287" s="41"/>
      <c r="K287" s="644"/>
    </row>
    <row r="288" spans="1:11">
      <c r="A288" s="41"/>
      <c r="B288" s="41"/>
      <c r="C288" s="41"/>
      <c r="D288" s="41"/>
      <c r="E288" s="41"/>
      <c r="F288" s="41"/>
      <c r="G288" s="41"/>
      <c r="H288" s="41"/>
      <c r="I288" s="41"/>
      <c r="J288" s="41"/>
      <c r="K288" s="644"/>
    </row>
    <row r="289" spans="1:11">
      <c r="A289" s="41"/>
      <c r="B289" s="41"/>
      <c r="C289" s="41"/>
      <c r="D289" s="41"/>
      <c r="E289" s="41"/>
      <c r="F289" s="41"/>
      <c r="G289" s="41"/>
      <c r="H289" s="41"/>
      <c r="I289" s="41"/>
      <c r="J289" s="41"/>
      <c r="K289" s="644"/>
    </row>
    <row r="290" spans="1:11">
      <c r="A290" s="41"/>
      <c r="B290" s="41"/>
      <c r="C290" s="41"/>
      <c r="D290" s="41"/>
      <c r="E290" s="41"/>
      <c r="F290" s="41"/>
      <c r="G290" s="41"/>
      <c r="H290" s="41"/>
      <c r="I290" s="41"/>
      <c r="J290" s="41"/>
      <c r="K290" s="644"/>
    </row>
    <row r="291" spans="1:11">
      <c r="A291" s="41"/>
      <c r="B291" s="41"/>
      <c r="C291" s="41"/>
      <c r="D291" s="41"/>
      <c r="E291" s="41"/>
      <c r="F291" s="41"/>
      <c r="G291" s="41"/>
      <c r="H291" s="41"/>
      <c r="I291" s="41"/>
      <c r="J291" s="41"/>
      <c r="K291" s="644"/>
    </row>
    <row r="292" spans="1:11">
      <c r="A292" s="41"/>
      <c r="B292" s="41"/>
      <c r="C292" s="41"/>
      <c r="D292" s="41"/>
      <c r="E292" s="41"/>
      <c r="F292" s="41"/>
      <c r="G292" s="41"/>
      <c r="H292" s="41"/>
      <c r="I292" s="41"/>
      <c r="J292" s="41"/>
      <c r="K292" s="644"/>
    </row>
    <row r="293" spans="1:11">
      <c r="A293" s="41"/>
      <c r="B293" s="41"/>
      <c r="C293" s="41"/>
      <c r="D293" s="41"/>
      <c r="E293" s="41"/>
      <c r="F293" s="41"/>
      <c r="G293" s="41"/>
      <c r="H293" s="41"/>
      <c r="I293" s="41"/>
      <c r="J293" s="41"/>
      <c r="K293" s="644"/>
    </row>
    <row r="294" spans="1:11">
      <c r="A294" s="41"/>
      <c r="B294" s="41"/>
      <c r="C294" s="41"/>
      <c r="D294" s="41"/>
      <c r="E294" s="41"/>
      <c r="F294" s="41"/>
      <c r="G294" s="41"/>
      <c r="H294" s="41"/>
      <c r="I294" s="41"/>
      <c r="J294" s="41"/>
      <c r="K294" s="644"/>
    </row>
    <row r="295" spans="1:11">
      <c r="A295" s="41"/>
      <c r="B295" s="41"/>
      <c r="C295" s="41"/>
      <c r="D295" s="41"/>
      <c r="E295" s="41"/>
      <c r="F295" s="41"/>
      <c r="G295" s="41"/>
      <c r="H295" s="41"/>
      <c r="I295" s="41"/>
      <c r="J295" s="41"/>
      <c r="K295" s="644"/>
    </row>
    <row r="296" spans="1:11">
      <c r="A296" s="41"/>
      <c r="B296" s="41"/>
      <c r="C296" s="41"/>
      <c r="D296" s="41"/>
      <c r="E296" s="41"/>
      <c r="F296" s="41"/>
      <c r="G296" s="41"/>
      <c r="H296" s="41"/>
      <c r="I296" s="41"/>
      <c r="J296" s="41"/>
      <c r="K296" s="644"/>
    </row>
    <row r="297" spans="1:11">
      <c r="A297" s="41"/>
      <c r="B297" s="41"/>
      <c r="C297" s="41"/>
      <c r="D297" s="41"/>
      <c r="E297" s="41"/>
      <c r="F297" s="41"/>
      <c r="G297" s="41"/>
      <c r="H297" s="41"/>
      <c r="I297" s="41"/>
      <c r="J297" s="41"/>
      <c r="K297" s="644"/>
    </row>
    <row r="298" spans="1:11">
      <c r="A298" s="41"/>
      <c r="B298" s="41"/>
      <c r="C298" s="41"/>
      <c r="D298" s="41"/>
      <c r="E298" s="41"/>
      <c r="F298" s="41"/>
      <c r="G298" s="41"/>
      <c r="H298" s="41"/>
      <c r="I298" s="41"/>
      <c r="J298" s="41"/>
      <c r="K298" s="644"/>
    </row>
    <row r="299" spans="1:11">
      <c r="A299" s="41"/>
      <c r="B299" s="41"/>
      <c r="C299" s="41"/>
      <c r="D299" s="41"/>
      <c r="E299" s="41"/>
      <c r="F299" s="41"/>
      <c r="G299" s="41"/>
      <c r="H299" s="41"/>
      <c r="I299" s="41"/>
      <c r="J299" s="41"/>
      <c r="K299" s="644"/>
    </row>
    <row r="300" spans="1:11">
      <c r="A300" s="41"/>
      <c r="B300" s="41"/>
      <c r="C300" s="41"/>
      <c r="D300" s="41"/>
      <c r="E300" s="41"/>
      <c r="F300" s="41"/>
      <c r="G300" s="41"/>
      <c r="H300" s="41"/>
      <c r="I300" s="41"/>
      <c r="J300" s="41"/>
      <c r="K300" s="644"/>
    </row>
    <row r="301" spans="1:11">
      <c r="A301" s="41"/>
      <c r="B301" s="41"/>
      <c r="C301" s="41"/>
      <c r="D301" s="41"/>
      <c r="E301" s="41"/>
      <c r="F301" s="41"/>
      <c r="G301" s="41"/>
      <c r="H301" s="41"/>
      <c r="I301" s="41"/>
      <c r="J301" s="41"/>
      <c r="K301" s="644"/>
    </row>
    <row r="302" spans="1:11">
      <c r="A302" s="41"/>
      <c r="B302" s="41"/>
      <c r="C302" s="41"/>
      <c r="D302" s="41"/>
      <c r="E302" s="41"/>
      <c r="F302" s="41"/>
      <c r="G302" s="41"/>
      <c r="H302" s="41"/>
      <c r="I302" s="41"/>
      <c r="J302" s="41"/>
      <c r="K302" s="644"/>
    </row>
    <row r="303" spans="1:11">
      <c r="A303" s="41"/>
      <c r="B303" s="41"/>
      <c r="C303" s="41"/>
      <c r="D303" s="41"/>
      <c r="E303" s="41"/>
      <c r="F303" s="41"/>
      <c r="G303" s="41"/>
      <c r="H303" s="41"/>
      <c r="I303" s="41"/>
      <c r="J303" s="41"/>
      <c r="K303" s="644"/>
    </row>
    <row r="304" spans="1:11">
      <c r="J304" s="41"/>
      <c r="K304" s="644"/>
    </row>
    <row r="305" spans="1:11">
      <c r="J305" s="41"/>
      <c r="K305" s="644"/>
    </row>
    <row r="306" spans="1:11">
      <c r="J306" s="41"/>
      <c r="K306" s="644"/>
    </row>
    <row r="307" spans="1:11">
      <c r="J307" s="41"/>
      <c r="K307" s="644"/>
    </row>
    <row r="308" spans="1:11" ht="14.25">
      <c r="J308" s="71"/>
      <c r="K308" s="647"/>
    </row>
    <row r="309" spans="1:11" ht="27" thickBot="1">
      <c r="A309" s="41"/>
      <c r="B309" s="41"/>
      <c r="C309" s="41"/>
      <c r="D309" s="41"/>
      <c r="E309" s="41"/>
      <c r="F309" s="41"/>
      <c r="G309" s="41"/>
      <c r="H309" s="41"/>
      <c r="I309" s="41"/>
      <c r="J309" s="588"/>
      <c r="K309" s="652"/>
    </row>
    <row r="310" spans="1:11" ht="21" thickBot="1">
      <c r="A310" s="678" t="s">
        <v>253</v>
      </c>
      <c r="B310" s="679"/>
      <c r="C310" s="679"/>
      <c r="D310" s="679"/>
      <c r="E310" s="679"/>
      <c r="F310" s="679"/>
      <c r="G310" s="679"/>
      <c r="H310" s="679"/>
      <c r="I310" s="679"/>
      <c r="J310" s="680"/>
      <c r="K310" s="647"/>
    </row>
    <row r="311" spans="1:11" ht="19.5">
      <c r="A311" s="483"/>
      <c r="B311" s="465"/>
      <c r="C311" s="465"/>
      <c r="D311" s="465"/>
      <c r="E311" s="465"/>
      <c r="F311" s="465"/>
      <c r="G311" s="465"/>
      <c r="H311" s="465"/>
      <c r="I311" s="465"/>
      <c r="J311" s="558"/>
      <c r="K311" s="643"/>
    </row>
    <row r="312" spans="1:11" ht="17.25">
      <c r="A312" s="483"/>
      <c r="B312" s="589" t="s">
        <v>467</v>
      </c>
      <c r="C312" s="590"/>
      <c r="D312" s="591"/>
      <c r="E312" s="547"/>
      <c r="F312" s="547"/>
      <c r="G312" s="547"/>
      <c r="H312" s="547"/>
      <c r="I312" s="547"/>
      <c r="J312" s="507"/>
      <c r="K312" s="644"/>
    </row>
    <row r="313" spans="1:11" ht="14.25">
      <c r="A313" s="482"/>
      <c r="B313" s="592" t="s">
        <v>458</v>
      </c>
      <c r="C313" s="465"/>
      <c r="D313" s="70"/>
      <c r="E313" s="70"/>
      <c r="F313" s="70"/>
      <c r="G313" s="70"/>
      <c r="H313" s="70"/>
      <c r="I313" s="70"/>
      <c r="J313" s="507"/>
      <c r="K313" s="644"/>
    </row>
    <row r="314" spans="1:11" ht="15.75">
      <c r="A314" s="482"/>
      <c r="B314" s="592" t="s">
        <v>323</v>
      </c>
      <c r="C314" s="454"/>
      <c r="D314" s="454"/>
      <c r="E314" s="510"/>
      <c r="F314" s="510"/>
      <c r="G314" s="510"/>
      <c r="H314" s="510"/>
      <c r="I314" s="70"/>
      <c r="J314" s="507"/>
      <c r="K314" s="644"/>
    </row>
    <row r="315" spans="1:11" ht="15.75">
      <c r="A315" s="482"/>
      <c r="B315" s="592" t="s">
        <v>324</v>
      </c>
      <c r="C315" s="454"/>
      <c r="D315" s="454"/>
      <c r="E315" s="510"/>
      <c r="F315" s="510"/>
      <c r="G315" s="510"/>
      <c r="H315" s="510"/>
      <c r="I315" s="70"/>
      <c r="J315" s="507"/>
      <c r="K315" s="644"/>
    </row>
    <row r="316" spans="1:11" ht="15.75">
      <c r="A316" s="482"/>
      <c r="B316" s="592" t="s">
        <v>436</v>
      </c>
      <c r="C316" s="454"/>
      <c r="D316" s="454"/>
      <c r="E316" s="510"/>
      <c r="F316" s="510"/>
      <c r="G316" s="510"/>
      <c r="H316" s="510"/>
      <c r="I316" s="70"/>
      <c r="J316" s="507"/>
      <c r="K316" s="644"/>
    </row>
    <row r="317" spans="1:11" ht="15.75">
      <c r="A317" s="560"/>
      <c r="B317" s="592" t="s">
        <v>459</v>
      </c>
      <c r="C317" s="454"/>
      <c r="D317" s="454"/>
      <c r="E317" s="510"/>
      <c r="F317" s="510"/>
      <c r="G317" s="510"/>
      <c r="H317" s="510"/>
      <c r="I317" s="70"/>
      <c r="J317" s="507"/>
      <c r="K317" s="644"/>
    </row>
    <row r="318" spans="1:11">
      <c r="A318" s="593"/>
      <c r="B318" s="594" t="s">
        <v>322</v>
      </c>
      <c r="C318" s="454"/>
      <c r="D318" s="454"/>
      <c r="E318" s="454"/>
      <c r="F318" s="454"/>
      <c r="G318" s="454"/>
      <c r="H318" s="595"/>
      <c r="I318" s="596"/>
      <c r="J318" s="562"/>
      <c r="K318" s="650"/>
    </row>
    <row r="319" spans="1:11" ht="15.75">
      <c r="A319" s="482"/>
      <c r="B319" s="592" t="s">
        <v>460</v>
      </c>
      <c r="C319" s="454"/>
      <c r="D319" s="454"/>
      <c r="E319" s="597"/>
      <c r="F319" s="598"/>
      <c r="G319" s="598"/>
      <c r="H319" s="598"/>
      <c r="I319" s="70"/>
      <c r="J319" s="507"/>
      <c r="K319" s="644"/>
    </row>
    <row r="320" spans="1:11" ht="15">
      <c r="A320" s="482"/>
      <c r="B320" s="597"/>
      <c r="C320" s="454"/>
      <c r="D320" s="454"/>
      <c r="E320" s="597"/>
      <c r="F320" s="598"/>
      <c r="G320" s="598"/>
      <c r="H320" s="598"/>
      <c r="I320" s="70"/>
      <c r="J320" s="507"/>
      <c r="K320" s="644"/>
    </row>
    <row r="321" spans="1:11" ht="16.5">
      <c r="A321" s="599"/>
      <c r="B321" s="576"/>
      <c r="C321" s="577" t="s">
        <v>461</v>
      </c>
      <c r="D321" s="576"/>
      <c r="E321" s="576"/>
      <c r="F321" s="600"/>
      <c r="G321" s="578" t="s">
        <v>462</v>
      </c>
      <c r="H321" s="578"/>
      <c r="I321" s="556"/>
      <c r="J321" s="507"/>
      <c r="K321" s="644"/>
    </row>
    <row r="322" spans="1:11" ht="14.25">
      <c r="A322" s="482"/>
      <c r="B322" s="601"/>
      <c r="C322" s="454"/>
      <c r="D322" s="454"/>
      <c r="E322" s="70"/>
      <c r="F322" s="70"/>
      <c r="G322" s="70"/>
      <c r="H322" s="70"/>
      <c r="I322" s="70"/>
      <c r="J322" s="507"/>
      <c r="K322" s="644"/>
    </row>
    <row r="323" spans="1:11" ht="15.75">
      <c r="A323" s="482"/>
      <c r="B323" s="533" t="s">
        <v>165</v>
      </c>
      <c r="C323" s="597"/>
      <c r="D323" s="454"/>
      <c r="E323" s="70"/>
      <c r="F323" s="70"/>
      <c r="G323" s="70"/>
      <c r="H323" s="70"/>
      <c r="I323" s="70"/>
      <c r="J323" s="507"/>
      <c r="K323" s="644"/>
    </row>
    <row r="324" spans="1:11" ht="14.25">
      <c r="A324" s="593"/>
      <c r="B324" s="534" t="s">
        <v>463</v>
      </c>
      <c r="C324" s="70"/>
      <c r="D324" s="454"/>
      <c r="E324" s="454"/>
      <c r="F324" s="454"/>
      <c r="G324" s="454"/>
      <c r="H324" s="595"/>
      <c r="I324" s="596"/>
      <c r="J324" s="562"/>
      <c r="K324" s="650"/>
    </row>
    <row r="325" spans="1:11" ht="14.25">
      <c r="A325" s="482"/>
      <c r="B325" s="534" t="s">
        <v>325</v>
      </c>
      <c r="C325" s="454"/>
      <c r="D325" s="454"/>
      <c r="E325" s="70"/>
      <c r="F325" s="70"/>
      <c r="G325" s="70"/>
      <c r="H325" s="70"/>
      <c r="I325" s="70"/>
      <c r="J325" s="507"/>
      <c r="K325" s="644"/>
    </row>
    <row r="326" spans="1:11">
      <c r="A326" s="482"/>
      <c r="B326" s="454"/>
      <c r="C326" s="454"/>
      <c r="D326" s="454"/>
      <c r="E326" s="70"/>
      <c r="F326" s="70"/>
      <c r="G326" s="70"/>
      <c r="H326" s="70"/>
      <c r="I326" s="70"/>
      <c r="J326" s="507"/>
      <c r="K326" s="644"/>
    </row>
    <row r="327" spans="1:11" ht="16.5">
      <c r="A327" s="564"/>
      <c r="B327" s="541" t="s">
        <v>353</v>
      </c>
      <c r="C327" s="454"/>
      <c r="D327" s="454"/>
      <c r="E327" s="70"/>
      <c r="F327" s="70"/>
      <c r="G327" s="70"/>
      <c r="H327" s="70"/>
      <c r="I327" s="70"/>
      <c r="J327" s="507"/>
      <c r="K327" s="644"/>
    </row>
    <row r="328" spans="1:11">
      <c r="A328" s="482"/>
      <c r="B328" s="70"/>
      <c r="C328" s="454"/>
      <c r="D328" s="454"/>
      <c r="E328" s="70"/>
      <c r="F328" s="70"/>
      <c r="G328" s="70"/>
      <c r="H328" s="70"/>
      <c r="I328" s="70"/>
      <c r="J328" s="507"/>
      <c r="K328" s="644"/>
    </row>
    <row r="329" spans="1:11" ht="16.5">
      <c r="A329" s="599"/>
      <c r="B329" s="576"/>
      <c r="C329" s="602" t="s">
        <v>464</v>
      </c>
      <c r="D329" s="576"/>
      <c r="E329" s="576"/>
      <c r="F329" s="600"/>
      <c r="G329" s="578" t="s">
        <v>465</v>
      </c>
      <c r="H329" s="578"/>
      <c r="I329" s="556"/>
      <c r="J329" s="507"/>
      <c r="K329" s="644"/>
    </row>
    <row r="330" spans="1:11" ht="15">
      <c r="A330" s="482"/>
      <c r="B330" s="70"/>
      <c r="C330" s="454"/>
      <c r="D330" s="510"/>
      <c r="E330" s="70"/>
      <c r="F330" s="70"/>
      <c r="G330" s="70"/>
      <c r="H330" s="70"/>
      <c r="I330" s="70"/>
      <c r="J330" s="507"/>
      <c r="K330" s="644"/>
    </row>
    <row r="331" spans="1:11" ht="15.75">
      <c r="A331" s="482"/>
      <c r="B331" s="533" t="s">
        <v>165</v>
      </c>
      <c r="C331" s="70"/>
      <c r="D331" s="510"/>
      <c r="E331" s="70"/>
      <c r="F331" s="70"/>
      <c r="G331" s="70"/>
      <c r="H331" s="70"/>
      <c r="I331" s="70"/>
      <c r="J331" s="507"/>
      <c r="K331" s="644"/>
    </row>
    <row r="332" spans="1:11" ht="15.75">
      <c r="A332" s="482"/>
      <c r="B332" s="534" t="s">
        <v>326</v>
      </c>
      <c r="C332" s="70"/>
      <c r="D332" s="510"/>
      <c r="E332" s="70"/>
      <c r="F332" s="70"/>
      <c r="G332" s="70"/>
      <c r="H332" s="70"/>
      <c r="I332" s="70"/>
      <c r="J332" s="507"/>
      <c r="K332" s="644"/>
    </row>
    <row r="333" spans="1:11" ht="15">
      <c r="A333" s="482"/>
      <c r="B333" s="603" t="s">
        <v>327</v>
      </c>
      <c r="C333" s="454"/>
      <c r="D333" s="510"/>
      <c r="E333" s="70"/>
      <c r="F333" s="70"/>
      <c r="G333" s="70"/>
      <c r="H333" s="70"/>
      <c r="I333" s="70"/>
      <c r="J333" s="507"/>
      <c r="K333" s="644"/>
    </row>
    <row r="334" spans="1:11" ht="16.5">
      <c r="A334" s="482"/>
      <c r="B334" s="541" t="s">
        <v>68</v>
      </c>
      <c r="C334" s="454"/>
      <c r="D334" s="510"/>
      <c r="E334" s="70"/>
      <c r="F334" s="70"/>
      <c r="G334" s="70"/>
      <c r="H334" s="70"/>
      <c r="I334" s="70"/>
      <c r="J334" s="507"/>
      <c r="K334" s="644"/>
    </row>
    <row r="335" spans="1:11" ht="15.75">
      <c r="A335" s="482"/>
      <c r="B335" s="537" t="s">
        <v>328</v>
      </c>
      <c r="C335" s="454"/>
      <c r="D335" s="510"/>
      <c r="E335" s="70"/>
      <c r="F335" s="70"/>
      <c r="G335" s="70"/>
      <c r="H335" s="70"/>
      <c r="I335" s="70"/>
      <c r="J335" s="507"/>
      <c r="K335" s="644"/>
    </row>
    <row r="336" spans="1:11" ht="15">
      <c r="A336" s="482"/>
      <c r="B336" s="567" t="s">
        <v>466</v>
      </c>
      <c r="C336" s="510"/>
      <c r="D336" s="510"/>
      <c r="E336" s="70"/>
      <c r="F336" s="70"/>
      <c r="G336" s="70"/>
      <c r="H336" s="70"/>
      <c r="I336" s="70"/>
      <c r="J336" s="507"/>
      <c r="K336" s="644"/>
    </row>
    <row r="337" spans="1:11">
      <c r="A337" s="482"/>
      <c r="B337" s="70"/>
      <c r="C337" s="454"/>
      <c r="D337" s="454"/>
      <c r="E337" s="454"/>
      <c r="F337" s="454"/>
      <c r="G337" s="454"/>
      <c r="H337" s="70"/>
      <c r="I337" s="70"/>
      <c r="J337" s="587"/>
      <c r="K337" s="644"/>
    </row>
    <row r="338" spans="1:11" ht="15">
      <c r="A338" s="517"/>
      <c r="B338" s="517"/>
      <c r="C338" s="515"/>
      <c r="D338" s="604"/>
      <c r="E338" s="517"/>
      <c r="F338" s="517"/>
      <c r="G338" s="517"/>
      <c r="H338" s="517"/>
      <c r="I338" s="517"/>
      <c r="J338" s="41"/>
      <c r="K338" s="644"/>
    </row>
    <row r="339" spans="1:11">
      <c r="A339" s="41"/>
      <c r="B339" s="41"/>
      <c r="E339" s="41"/>
      <c r="F339" s="41"/>
      <c r="G339" s="41"/>
      <c r="H339" s="41"/>
      <c r="I339" s="41"/>
      <c r="J339" s="41"/>
      <c r="K339" s="644"/>
    </row>
    <row r="340" spans="1:11">
      <c r="A340" s="41"/>
      <c r="B340" s="41"/>
      <c r="E340" s="41"/>
      <c r="F340" s="41"/>
      <c r="G340" s="41"/>
      <c r="H340" s="41"/>
      <c r="I340" s="41"/>
      <c r="J340" s="41"/>
      <c r="K340" s="644"/>
    </row>
    <row r="341" spans="1:11">
      <c r="A341" s="41"/>
      <c r="B341" s="41"/>
      <c r="D341" s="448"/>
      <c r="E341" s="41"/>
      <c r="F341" s="41"/>
      <c r="G341" s="41"/>
      <c r="H341" s="41"/>
      <c r="I341" s="41"/>
      <c r="J341" s="41"/>
      <c r="K341" s="644"/>
    </row>
    <row r="342" spans="1:11" ht="15">
      <c r="A342" s="41"/>
      <c r="B342" s="41"/>
      <c r="C342" s="519"/>
      <c r="D342" s="41"/>
      <c r="E342" s="41"/>
      <c r="F342" s="41"/>
      <c r="G342" s="41"/>
      <c r="H342" s="41"/>
      <c r="I342" s="41"/>
      <c r="J342" s="41"/>
      <c r="K342" s="644"/>
    </row>
    <row r="343" spans="1:11" ht="15">
      <c r="A343" s="41"/>
      <c r="B343" s="41"/>
      <c r="E343" s="605"/>
      <c r="G343" s="606"/>
      <c r="H343" s="41"/>
      <c r="I343" s="41"/>
      <c r="J343" s="41"/>
      <c r="K343" s="644"/>
    </row>
    <row r="344" spans="1:11" ht="15">
      <c r="A344" s="41"/>
      <c r="B344" s="41"/>
      <c r="C344" s="607"/>
      <c r="D344" s="41"/>
      <c r="E344" s="41"/>
      <c r="F344" s="41"/>
      <c r="G344" s="41"/>
      <c r="H344" s="41"/>
      <c r="I344" s="41"/>
      <c r="J344" s="41"/>
      <c r="K344" s="644"/>
    </row>
    <row r="345" spans="1:11">
      <c r="A345" s="41"/>
      <c r="B345" s="41"/>
      <c r="E345" s="41"/>
      <c r="F345" s="41"/>
      <c r="G345" s="41"/>
      <c r="H345" s="41"/>
      <c r="I345" s="41"/>
      <c r="J345" s="41"/>
      <c r="K345" s="644"/>
    </row>
    <row r="346" spans="1:11">
      <c r="A346" s="41"/>
      <c r="B346" s="41"/>
      <c r="E346" s="41"/>
      <c r="F346" s="41"/>
      <c r="G346" s="41"/>
      <c r="H346" s="41"/>
      <c r="I346" s="41"/>
      <c r="J346" s="41"/>
      <c r="K346" s="644"/>
    </row>
    <row r="347" spans="1:11">
      <c r="A347" s="41"/>
      <c r="B347" s="41"/>
      <c r="D347" s="41"/>
      <c r="E347" s="41"/>
      <c r="F347" s="41"/>
      <c r="G347" s="41"/>
      <c r="H347" s="41"/>
      <c r="I347" s="41"/>
      <c r="J347" s="41"/>
      <c r="K347" s="644"/>
    </row>
    <row r="348" spans="1:11">
      <c r="A348" s="41"/>
      <c r="B348" s="41"/>
      <c r="D348" s="41"/>
      <c r="E348" s="41"/>
      <c r="F348" s="41"/>
      <c r="G348" s="41"/>
      <c r="H348" s="41"/>
      <c r="I348" s="41"/>
      <c r="J348" s="41"/>
      <c r="K348" s="644"/>
    </row>
    <row r="349" spans="1:11">
      <c r="A349" s="41"/>
      <c r="B349" s="41"/>
      <c r="C349" s="41"/>
      <c r="D349" s="41"/>
      <c r="E349" s="41"/>
      <c r="F349" s="41"/>
      <c r="G349" s="41"/>
      <c r="H349" s="41"/>
      <c r="I349" s="41"/>
      <c r="J349" s="41"/>
      <c r="K349" s="644"/>
    </row>
    <row r="350" spans="1:11">
      <c r="A350" s="41"/>
      <c r="B350" s="41"/>
      <c r="C350" s="41"/>
      <c r="D350" s="41"/>
      <c r="E350" s="41"/>
      <c r="F350" s="41"/>
      <c r="G350" s="41"/>
      <c r="H350" s="41"/>
      <c r="I350" s="41"/>
      <c r="J350" s="41"/>
      <c r="K350" s="644"/>
    </row>
    <row r="351" spans="1:11">
      <c r="A351" s="41"/>
      <c r="B351" s="41"/>
      <c r="C351" s="41"/>
      <c r="D351" s="41"/>
      <c r="E351" s="41"/>
      <c r="F351" s="41"/>
      <c r="G351" s="41"/>
      <c r="H351" s="41"/>
      <c r="I351" s="41"/>
      <c r="J351" s="41"/>
      <c r="K351" s="644"/>
    </row>
    <row r="352" spans="1:11">
      <c r="A352" s="41"/>
      <c r="B352" s="41"/>
      <c r="C352" s="41"/>
      <c r="D352" s="41"/>
      <c r="E352" s="41"/>
      <c r="F352" s="41"/>
      <c r="G352" s="41"/>
      <c r="H352" s="41"/>
      <c r="I352" s="41"/>
      <c r="J352" s="41"/>
      <c r="K352" s="644"/>
    </row>
    <row r="353" spans="1:11">
      <c r="A353" s="41"/>
      <c r="B353" s="41"/>
      <c r="C353" s="41"/>
      <c r="D353" s="41"/>
      <c r="E353" s="41"/>
      <c r="F353" s="41"/>
      <c r="G353" s="41"/>
      <c r="H353" s="41"/>
      <c r="I353" s="41"/>
      <c r="J353" s="41"/>
      <c r="K353" s="644"/>
    </row>
    <row r="354" spans="1:11">
      <c r="A354" s="41"/>
      <c r="B354" s="41"/>
      <c r="C354" s="41"/>
      <c r="D354" s="41"/>
      <c r="E354" s="41"/>
      <c r="F354" s="41"/>
      <c r="G354" s="41"/>
      <c r="H354" s="41"/>
      <c r="I354" s="41"/>
      <c r="J354" s="41"/>
      <c r="K354" s="644"/>
    </row>
    <row r="355" spans="1:11">
      <c r="A355" s="41"/>
      <c r="B355" s="41"/>
      <c r="C355" s="41"/>
      <c r="D355" s="41"/>
      <c r="E355" s="41"/>
      <c r="F355" s="41"/>
      <c r="G355" s="41"/>
      <c r="H355" s="41"/>
      <c r="I355" s="41"/>
      <c r="J355" s="41"/>
      <c r="K355" s="644"/>
    </row>
    <row r="356" spans="1:11" ht="23.25" thickBot="1">
      <c r="A356" s="41"/>
      <c r="B356" s="41"/>
      <c r="C356" s="41"/>
      <c r="D356" s="41"/>
      <c r="E356" s="41"/>
      <c r="F356" s="41"/>
      <c r="G356" s="41"/>
      <c r="H356" s="41"/>
      <c r="I356" s="41"/>
      <c r="J356" s="554"/>
      <c r="K356" s="645"/>
    </row>
    <row r="357" spans="1:11" ht="21" thickBot="1">
      <c r="A357" s="664" t="s">
        <v>253</v>
      </c>
      <c r="B357" s="665"/>
      <c r="C357" s="665"/>
      <c r="D357" s="665"/>
      <c r="E357" s="665"/>
      <c r="F357" s="665"/>
      <c r="G357" s="665"/>
      <c r="H357" s="665"/>
      <c r="I357" s="665"/>
      <c r="J357" s="666"/>
      <c r="K357" s="644"/>
    </row>
    <row r="358" spans="1:11" ht="19.5">
      <c r="A358" s="72"/>
      <c r="B358" s="465"/>
      <c r="C358" s="465"/>
      <c r="D358" s="465"/>
      <c r="E358" s="465"/>
      <c r="F358" s="465"/>
      <c r="G358" s="465"/>
      <c r="H358" s="465"/>
      <c r="I358" s="465"/>
      <c r="J358" s="558"/>
      <c r="K358" s="643"/>
    </row>
    <row r="359" spans="1:11" ht="19.5">
      <c r="A359" s="72"/>
      <c r="B359" s="608" t="s">
        <v>40</v>
      </c>
      <c r="C359" s="454"/>
      <c r="D359" s="609"/>
      <c r="E359" s="609"/>
      <c r="F359" s="609"/>
      <c r="G359" s="609"/>
      <c r="H359" s="609"/>
      <c r="I359" s="547"/>
      <c r="J359" s="558"/>
      <c r="K359" s="643"/>
    </row>
    <row r="360" spans="1:11" ht="14.25">
      <c r="A360" s="610"/>
      <c r="B360" s="611"/>
      <c r="C360" s="612"/>
      <c r="D360" s="613"/>
      <c r="E360" s="613"/>
      <c r="F360" s="613"/>
      <c r="G360" s="613"/>
      <c r="H360" s="613"/>
      <c r="I360" s="70"/>
      <c r="J360" s="507"/>
      <c r="K360" s="644"/>
    </row>
    <row r="361" spans="1:11" ht="17.25">
      <c r="A361" s="610"/>
      <c r="B361" s="614" t="s">
        <v>57</v>
      </c>
      <c r="C361" s="454"/>
      <c r="D361" s="503"/>
      <c r="E361" s="510"/>
      <c r="F361" s="510"/>
      <c r="G361" s="510"/>
      <c r="H361" s="510"/>
      <c r="I361" s="70"/>
      <c r="J361" s="507"/>
      <c r="K361" s="644"/>
    </row>
    <row r="362" spans="1:11" ht="17.25">
      <c r="A362" s="610"/>
      <c r="B362" s="549" t="s">
        <v>351</v>
      </c>
      <c r="C362" s="454"/>
      <c r="D362" s="503"/>
      <c r="E362" s="510"/>
      <c r="F362" s="510"/>
      <c r="G362" s="510"/>
      <c r="H362" s="510"/>
      <c r="I362" s="70"/>
      <c r="J362" s="507"/>
      <c r="K362" s="644"/>
    </row>
    <row r="363" spans="1:11" ht="17.25">
      <c r="A363" s="610"/>
      <c r="B363" s="549" t="s">
        <v>329</v>
      </c>
      <c r="C363" s="454"/>
      <c r="D363" s="503"/>
      <c r="E363" s="510"/>
      <c r="F363" s="510"/>
      <c r="G363" s="510"/>
      <c r="H363" s="510"/>
      <c r="I363" s="70"/>
      <c r="J363" s="507"/>
      <c r="K363" s="644"/>
    </row>
    <row r="364" spans="1:11" ht="17.25">
      <c r="A364" s="615"/>
      <c r="B364" s="549" t="s">
        <v>352</v>
      </c>
      <c r="C364" s="454"/>
      <c r="D364" s="503"/>
      <c r="E364" s="510"/>
      <c r="F364" s="510"/>
      <c r="G364" s="510"/>
      <c r="H364" s="510"/>
      <c r="I364" s="70"/>
      <c r="J364" s="507"/>
      <c r="K364" s="644"/>
    </row>
    <row r="365" spans="1:11" ht="17.25">
      <c r="A365" s="615"/>
      <c r="B365" s="510"/>
      <c r="C365" s="503"/>
      <c r="D365" s="503"/>
      <c r="E365" s="510"/>
      <c r="F365" s="510"/>
      <c r="G365" s="510"/>
      <c r="H365" s="510"/>
      <c r="I365" s="70"/>
      <c r="J365" s="507"/>
      <c r="K365" s="644"/>
    </row>
    <row r="366" spans="1:11" ht="16.5">
      <c r="A366" s="599"/>
      <c r="B366" s="526"/>
      <c r="C366" s="616" t="s">
        <v>60</v>
      </c>
      <c r="D366" s="528"/>
      <c r="E366" s="528"/>
      <c r="F366" s="617" t="s">
        <v>58</v>
      </c>
      <c r="G366" s="530"/>
      <c r="H366" s="530"/>
      <c r="I366" s="556"/>
      <c r="J366" s="562"/>
      <c r="K366" s="650"/>
    </row>
    <row r="367" spans="1:11" ht="16.5">
      <c r="A367" s="610"/>
      <c r="B367" s="601"/>
      <c r="C367" s="618"/>
      <c r="D367" s="465"/>
      <c r="E367" s="70"/>
      <c r="F367" s="70"/>
      <c r="G367" s="70"/>
      <c r="H367" s="70"/>
      <c r="I367" s="70"/>
      <c r="J367" s="507"/>
      <c r="K367" s="644"/>
    </row>
    <row r="368" spans="1:11" ht="14.25">
      <c r="A368" s="610"/>
      <c r="B368" s="533" t="s">
        <v>165</v>
      </c>
      <c r="C368" s="454"/>
      <c r="D368" s="465"/>
      <c r="E368" s="70"/>
      <c r="F368" s="70"/>
      <c r="G368" s="70"/>
      <c r="H368" s="70"/>
      <c r="I368" s="70"/>
      <c r="J368" s="507"/>
      <c r="K368" s="644"/>
    </row>
    <row r="369" spans="1:11" ht="14.25">
      <c r="A369" s="610"/>
      <c r="B369" s="481" t="s">
        <v>59</v>
      </c>
      <c r="C369" s="454"/>
      <c r="D369" s="465"/>
      <c r="E369" s="70"/>
      <c r="F369" s="70"/>
      <c r="G369" s="70"/>
      <c r="H369" s="70"/>
      <c r="I369" s="70"/>
      <c r="J369" s="507"/>
      <c r="K369" s="644"/>
    </row>
    <row r="370" spans="1:11" ht="14.25">
      <c r="A370" s="610"/>
      <c r="B370" s="534" t="s">
        <v>265</v>
      </c>
      <c r="C370" s="454"/>
      <c r="D370" s="465"/>
      <c r="E370" s="70"/>
      <c r="F370" s="70"/>
      <c r="G370" s="70"/>
      <c r="H370" s="70"/>
      <c r="I370" s="70"/>
      <c r="J370" s="507"/>
      <c r="K370" s="644"/>
    </row>
    <row r="371" spans="1:11" ht="14.25">
      <c r="A371" s="610"/>
      <c r="B371" s="534" t="s">
        <v>266</v>
      </c>
      <c r="C371" s="454"/>
      <c r="D371" s="465"/>
      <c r="E371" s="70"/>
      <c r="F371" s="70"/>
      <c r="G371" s="70"/>
      <c r="H371" s="70"/>
      <c r="I371" s="70"/>
      <c r="J371" s="507"/>
      <c r="K371" s="644"/>
    </row>
    <row r="372" spans="1:11" ht="14.25">
      <c r="A372" s="610"/>
      <c r="B372" s="534" t="s">
        <v>65</v>
      </c>
      <c r="C372" s="454"/>
      <c r="D372" s="465"/>
      <c r="E372" s="70"/>
      <c r="F372" s="70"/>
      <c r="G372" s="70"/>
      <c r="H372" s="70"/>
      <c r="I372" s="70"/>
      <c r="J372" s="507"/>
      <c r="K372" s="644"/>
    </row>
    <row r="373" spans="1:11" ht="17.25">
      <c r="A373" s="610"/>
      <c r="B373" s="70"/>
      <c r="C373" s="503"/>
      <c r="D373" s="465"/>
      <c r="E373" s="70"/>
      <c r="F373" s="70"/>
      <c r="G373" s="70"/>
      <c r="H373" s="70"/>
      <c r="I373" s="70"/>
      <c r="J373" s="507"/>
      <c r="K373" s="644"/>
    </row>
    <row r="374" spans="1:11" ht="16.5">
      <c r="A374" s="599"/>
      <c r="B374" s="526"/>
      <c r="C374" s="616" t="s">
        <v>61</v>
      </c>
      <c r="D374" s="528"/>
      <c r="E374" s="528"/>
      <c r="F374" s="617" t="s">
        <v>62</v>
      </c>
      <c r="G374" s="530"/>
      <c r="H374" s="530"/>
      <c r="I374" s="556"/>
      <c r="J374" s="562"/>
      <c r="K374" s="650"/>
    </row>
    <row r="375" spans="1:11" ht="16.5">
      <c r="A375" s="610"/>
      <c r="B375" s="601"/>
      <c r="C375" s="618"/>
      <c r="D375" s="465"/>
      <c r="E375" s="70"/>
      <c r="F375" s="70"/>
      <c r="G375" s="70"/>
      <c r="H375" s="70"/>
      <c r="I375" s="70"/>
      <c r="J375" s="507"/>
      <c r="K375" s="644"/>
    </row>
    <row r="376" spans="1:11" ht="14.25">
      <c r="A376" s="610"/>
      <c r="B376" s="533" t="s">
        <v>165</v>
      </c>
      <c r="C376" s="454"/>
      <c r="D376" s="465"/>
      <c r="E376" s="70"/>
      <c r="F376" s="70"/>
      <c r="G376" s="70"/>
      <c r="H376" s="70"/>
      <c r="I376" s="70"/>
      <c r="J376" s="507"/>
      <c r="K376" s="644"/>
    </row>
    <row r="377" spans="1:11" ht="14.25">
      <c r="A377" s="610"/>
      <c r="B377" s="481" t="s">
        <v>63</v>
      </c>
      <c r="C377" s="454"/>
      <c r="D377" s="465"/>
      <c r="E377" s="70"/>
      <c r="F377" s="70"/>
      <c r="G377" s="70"/>
      <c r="H377" s="70"/>
      <c r="I377" s="70"/>
      <c r="J377" s="507"/>
      <c r="K377" s="644"/>
    </row>
    <row r="378" spans="1:11" ht="14.25">
      <c r="A378" s="610"/>
      <c r="B378" s="534" t="s">
        <v>64</v>
      </c>
      <c r="C378" s="454"/>
      <c r="D378" s="465"/>
      <c r="E378" s="70"/>
      <c r="F378" s="70"/>
      <c r="G378" s="70"/>
      <c r="H378" s="70"/>
      <c r="I378" s="70"/>
      <c r="J378" s="507"/>
      <c r="K378" s="644"/>
    </row>
    <row r="379" spans="1:11" ht="14.25">
      <c r="A379" s="610"/>
      <c r="B379" s="534" t="s">
        <v>66</v>
      </c>
      <c r="C379" s="454"/>
      <c r="D379" s="465"/>
      <c r="E379" s="70"/>
      <c r="F379" s="70"/>
      <c r="G379" s="70"/>
      <c r="H379" s="70"/>
      <c r="I379" s="70"/>
      <c r="J379" s="507"/>
      <c r="K379" s="644"/>
    </row>
    <row r="380" spans="1:11" ht="17.25">
      <c r="A380" s="610"/>
      <c r="B380" s="70"/>
      <c r="C380" s="503"/>
      <c r="D380" s="465"/>
      <c r="E380" s="70"/>
      <c r="F380" s="70"/>
      <c r="G380" s="70"/>
      <c r="H380" s="70"/>
      <c r="I380" s="70"/>
      <c r="J380" s="507"/>
      <c r="K380" s="644"/>
    </row>
    <row r="381" spans="1:11" ht="16.5">
      <c r="A381" s="599"/>
      <c r="B381" s="526"/>
      <c r="C381" s="616" t="s">
        <v>201</v>
      </c>
      <c r="D381" s="528"/>
      <c r="E381" s="528"/>
      <c r="F381" s="617" t="s">
        <v>67</v>
      </c>
      <c r="G381" s="530"/>
      <c r="H381" s="530"/>
      <c r="I381" s="556"/>
      <c r="J381" s="562"/>
      <c r="K381" s="650"/>
    </row>
    <row r="382" spans="1:11" ht="16.5">
      <c r="A382" s="610"/>
      <c r="B382" s="601"/>
      <c r="C382" s="618"/>
      <c r="D382" s="465"/>
      <c r="E382" s="70"/>
      <c r="F382" s="70"/>
      <c r="G382" s="70"/>
      <c r="H382" s="70"/>
      <c r="I382" s="70"/>
      <c r="J382" s="507"/>
      <c r="K382" s="644"/>
    </row>
    <row r="383" spans="1:11" ht="14.25">
      <c r="A383" s="610"/>
      <c r="B383" s="533" t="s">
        <v>165</v>
      </c>
      <c r="C383" s="454"/>
      <c r="D383" s="465"/>
      <c r="E383" s="70"/>
      <c r="F383" s="70"/>
      <c r="G383" s="70"/>
      <c r="H383" s="70"/>
      <c r="I383" s="70"/>
      <c r="J383" s="507"/>
      <c r="K383" s="644"/>
    </row>
    <row r="384" spans="1:11" ht="14.25">
      <c r="A384" s="610"/>
      <c r="B384" s="481" t="s">
        <v>267</v>
      </c>
      <c r="C384" s="454"/>
      <c r="D384" s="465"/>
      <c r="E384" s="70"/>
      <c r="F384" s="70"/>
      <c r="G384" s="70"/>
      <c r="H384" s="70"/>
      <c r="I384" s="70"/>
      <c r="J384" s="507"/>
      <c r="K384" s="644"/>
    </row>
    <row r="385" spans="1:11" ht="14.25">
      <c r="A385" s="610"/>
      <c r="B385" s="534" t="s">
        <v>330</v>
      </c>
      <c r="C385" s="454"/>
      <c r="D385" s="465"/>
      <c r="E385" s="70"/>
      <c r="F385" s="70"/>
      <c r="G385" s="70"/>
      <c r="H385" s="70"/>
      <c r="I385" s="70"/>
      <c r="J385" s="507"/>
      <c r="K385" s="644"/>
    </row>
    <row r="386" spans="1:11" ht="14.25">
      <c r="A386" s="610"/>
      <c r="B386" s="534" t="s">
        <v>331</v>
      </c>
      <c r="C386" s="454"/>
      <c r="D386" s="465"/>
      <c r="E386" s="70"/>
      <c r="F386" s="70"/>
      <c r="G386" s="70"/>
      <c r="H386" s="70"/>
      <c r="I386" s="70"/>
      <c r="J386" s="507"/>
      <c r="K386" s="644"/>
    </row>
    <row r="387" spans="1:11" ht="14.25">
      <c r="A387" s="610"/>
      <c r="B387" s="534" t="s">
        <v>268</v>
      </c>
      <c r="C387" s="454"/>
      <c r="D387" s="465"/>
      <c r="E387" s="70"/>
      <c r="F387" s="70"/>
      <c r="G387" s="70"/>
      <c r="H387" s="70"/>
      <c r="I387" s="70"/>
      <c r="J387" s="507"/>
      <c r="K387" s="644"/>
    </row>
    <row r="388" spans="1:11" ht="14.25">
      <c r="A388" s="610"/>
      <c r="B388" s="481" t="s">
        <v>269</v>
      </c>
      <c r="C388" s="454"/>
      <c r="D388" s="465"/>
      <c r="E388" s="70"/>
      <c r="F388" s="70"/>
      <c r="G388" s="70"/>
      <c r="H388" s="70"/>
      <c r="I388" s="70"/>
      <c r="J388" s="507"/>
      <c r="K388" s="644"/>
    </row>
    <row r="389" spans="1:11" ht="15">
      <c r="A389" s="74"/>
      <c r="B389" s="68"/>
      <c r="C389" s="73"/>
      <c r="D389" s="68"/>
      <c r="E389" s="68"/>
      <c r="F389" s="68"/>
      <c r="G389" s="68"/>
      <c r="H389" s="68"/>
      <c r="I389" s="68"/>
      <c r="J389" s="587"/>
      <c r="K389" s="644"/>
    </row>
    <row r="390" spans="1:11">
      <c r="A390" s="41"/>
      <c r="B390" s="41"/>
      <c r="C390" s="41"/>
      <c r="D390" s="41"/>
      <c r="E390" s="41"/>
      <c r="F390" s="41"/>
      <c r="G390" s="41"/>
      <c r="H390" s="41"/>
      <c r="I390" s="41"/>
      <c r="J390" s="41"/>
      <c r="K390" s="644"/>
    </row>
    <row r="391" spans="1:11">
      <c r="A391" s="41"/>
      <c r="B391" s="41"/>
      <c r="C391" s="41"/>
      <c r="D391" s="41"/>
      <c r="E391" s="41"/>
      <c r="F391" s="41"/>
      <c r="G391" s="41"/>
      <c r="H391" s="41"/>
      <c r="I391" s="41"/>
      <c r="J391" s="41"/>
      <c r="K391" s="644"/>
    </row>
    <row r="392" spans="1:11">
      <c r="A392" s="41"/>
      <c r="B392" s="41"/>
      <c r="C392" s="41"/>
      <c r="D392" s="41"/>
      <c r="E392" s="41"/>
      <c r="F392" s="41"/>
      <c r="G392" s="41"/>
      <c r="H392" s="41"/>
      <c r="I392" s="41"/>
      <c r="J392" s="41"/>
      <c r="K392" s="644"/>
    </row>
    <row r="393" spans="1:11">
      <c r="A393" s="41"/>
      <c r="B393" s="41"/>
      <c r="C393" s="41"/>
      <c r="D393" s="41"/>
      <c r="E393" s="41"/>
      <c r="F393" s="41"/>
      <c r="G393" s="41"/>
      <c r="H393" s="41"/>
      <c r="I393" s="41"/>
      <c r="J393" s="41"/>
      <c r="K393" s="644"/>
    </row>
    <row r="394" spans="1:11">
      <c r="A394" s="41"/>
      <c r="B394" s="41"/>
      <c r="C394" s="41"/>
      <c r="D394" s="41"/>
      <c r="E394" s="41"/>
      <c r="F394" s="41"/>
      <c r="G394" s="41"/>
      <c r="H394" s="41"/>
      <c r="I394" s="41"/>
      <c r="J394" s="41"/>
      <c r="K394" s="644"/>
    </row>
    <row r="395" spans="1:11">
      <c r="A395" s="41"/>
      <c r="B395" s="41"/>
      <c r="C395" s="41"/>
      <c r="D395" s="41"/>
      <c r="E395" s="41"/>
      <c r="F395" s="41"/>
      <c r="G395" s="41"/>
      <c r="H395" s="41"/>
      <c r="I395" s="41"/>
      <c r="J395" s="41"/>
      <c r="K395" s="644"/>
    </row>
    <row r="396" spans="1:11">
      <c r="A396" s="41"/>
      <c r="B396" s="41"/>
      <c r="C396" s="41"/>
      <c r="D396" s="41"/>
      <c r="E396" s="41"/>
      <c r="F396" s="41"/>
      <c r="G396" s="41"/>
      <c r="H396" s="41"/>
      <c r="I396" s="41"/>
      <c r="J396" s="41"/>
      <c r="K396" s="644"/>
    </row>
    <row r="397" spans="1:11">
      <c r="A397" s="41"/>
      <c r="B397" s="41"/>
      <c r="C397" s="41"/>
      <c r="D397" s="41"/>
      <c r="E397" s="41"/>
      <c r="F397" s="41"/>
      <c r="G397" s="41"/>
      <c r="H397" s="41"/>
      <c r="I397" s="41"/>
      <c r="J397" s="41"/>
      <c r="K397" s="644"/>
    </row>
    <row r="398" spans="1:11">
      <c r="A398" s="41"/>
      <c r="B398" s="41"/>
      <c r="C398" s="41"/>
      <c r="D398" s="41"/>
      <c r="E398" s="41"/>
      <c r="F398" s="41"/>
      <c r="G398" s="41"/>
      <c r="H398" s="41"/>
      <c r="I398" s="41"/>
      <c r="J398" s="41"/>
      <c r="K398" s="644"/>
    </row>
    <row r="399" spans="1:11">
      <c r="A399" s="41"/>
      <c r="B399" s="41"/>
      <c r="C399" s="41"/>
      <c r="D399" s="41"/>
      <c r="E399" s="41"/>
      <c r="F399" s="41"/>
      <c r="G399" s="41"/>
      <c r="H399" s="41"/>
      <c r="I399" s="41"/>
      <c r="J399" s="41"/>
      <c r="K399" s="644"/>
    </row>
    <row r="400" spans="1:11">
      <c r="A400" s="41"/>
      <c r="B400" s="41"/>
      <c r="C400" s="41"/>
      <c r="D400" s="41"/>
      <c r="E400" s="41"/>
      <c r="F400" s="41"/>
      <c r="G400" s="41"/>
      <c r="H400" s="41"/>
      <c r="I400" s="41"/>
      <c r="J400" s="41"/>
      <c r="K400" s="644"/>
    </row>
    <row r="401" spans="1:11">
      <c r="A401" s="41"/>
      <c r="B401" s="41"/>
      <c r="C401" s="41"/>
      <c r="D401" s="41"/>
      <c r="E401" s="41"/>
      <c r="F401" s="41"/>
      <c r="G401" s="41"/>
      <c r="H401" s="41"/>
      <c r="I401" s="41"/>
      <c r="J401" s="41"/>
      <c r="K401" s="644"/>
    </row>
    <row r="402" spans="1:11">
      <c r="A402" s="41"/>
      <c r="B402" s="41"/>
      <c r="C402" s="41"/>
      <c r="D402" s="41"/>
      <c r="E402" s="41"/>
      <c r="F402" s="41"/>
      <c r="G402" s="41"/>
      <c r="H402" s="41"/>
      <c r="I402" s="41"/>
      <c r="J402" s="41"/>
      <c r="K402" s="644"/>
    </row>
    <row r="403" spans="1:11">
      <c r="A403" s="41"/>
      <c r="B403" s="41"/>
      <c r="C403" s="41"/>
      <c r="D403" s="41"/>
      <c r="E403" s="41"/>
      <c r="F403" s="41"/>
      <c r="G403" s="41"/>
      <c r="H403" s="41"/>
      <c r="I403" s="41"/>
      <c r="J403" s="41"/>
      <c r="K403" s="644"/>
    </row>
    <row r="404" spans="1:11">
      <c r="A404" s="41"/>
      <c r="B404" s="41"/>
      <c r="C404" s="41"/>
      <c r="D404" s="41"/>
      <c r="E404" s="41"/>
      <c r="F404" s="41"/>
      <c r="G404" s="41"/>
      <c r="H404" s="41"/>
      <c r="I404" s="41"/>
      <c r="J404" s="41"/>
      <c r="K404" s="644"/>
    </row>
    <row r="405" spans="1:11">
      <c r="A405" s="41"/>
      <c r="B405" s="41"/>
      <c r="C405" s="41"/>
      <c r="D405" s="41"/>
      <c r="E405" s="41"/>
      <c r="F405" s="41"/>
      <c r="G405" s="41"/>
      <c r="H405" s="41"/>
      <c r="I405" s="41"/>
      <c r="J405" s="41"/>
      <c r="K405" s="644"/>
    </row>
    <row r="406" spans="1:11">
      <c r="A406" s="41"/>
      <c r="B406" s="41"/>
      <c r="C406" s="41"/>
      <c r="D406" s="41"/>
      <c r="E406" s="41"/>
      <c r="F406" s="41"/>
      <c r="G406" s="41"/>
      <c r="H406" s="41"/>
      <c r="I406" s="41"/>
      <c r="J406" s="41"/>
      <c r="K406" s="644"/>
    </row>
    <row r="407" spans="1:11">
      <c r="A407" s="41"/>
      <c r="B407" s="41"/>
      <c r="C407" s="41"/>
      <c r="D407" s="41"/>
      <c r="E407" s="41"/>
      <c r="F407" s="41"/>
      <c r="G407" s="41"/>
      <c r="H407" s="41"/>
      <c r="I407" s="41"/>
      <c r="J407" s="41"/>
      <c r="K407" s="644"/>
    </row>
    <row r="408" spans="1:11">
      <c r="A408" s="41"/>
      <c r="B408" s="41"/>
      <c r="C408" s="41"/>
      <c r="D408" s="41"/>
      <c r="E408" s="41"/>
      <c r="F408" s="41"/>
      <c r="G408" s="41"/>
      <c r="H408" s="41"/>
      <c r="I408" s="41"/>
      <c r="J408" s="41"/>
      <c r="K408" s="644"/>
    </row>
    <row r="409" spans="1:11">
      <c r="A409" s="41"/>
      <c r="B409" s="41"/>
      <c r="C409" s="41"/>
      <c r="D409" s="41"/>
      <c r="E409" s="41"/>
      <c r="F409" s="41"/>
      <c r="G409" s="41"/>
      <c r="H409" s="41"/>
      <c r="I409" s="41"/>
      <c r="J409" s="41"/>
      <c r="K409" s="644"/>
    </row>
    <row r="410" spans="1:11">
      <c r="A410" s="41"/>
      <c r="B410" s="41"/>
      <c r="C410" s="41"/>
      <c r="D410" s="41"/>
      <c r="E410" s="41"/>
      <c r="F410" s="41"/>
      <c r="G410" s="41"/>
      <c r="H410" s="41"/>
      <c r="I410" s="41"/>
      <c r="J410" s="41"/>
      <c r="K410" s="644"/>
    </row>
    <row r="411" spans="1:11">
      <c r="A411" s="41"/>
      <c r="B411" s="41"/>
      <c r="C411" s="41"/>
      <c r="D411" s="41"/>
      <c r="E411" s="41"/>
      <c r="F411" s="41"/>
      <c r="G411" s="41"/>
      <c r="H411" s="41"/>
      <c r="I411" s="41"/>
      <c r="J411" s="41"/>
      <c r="K411" s="644"/>
    </row>
    <row r="412" spans="1:11" ht="13.5" thickBot="1">
      <c r="A412" s="41"/>
      <c r="B412" s="41"/>
      <c r="C412" s="41"/>
      <c r="D412" s="41"/>
      <c r="E412" s="41"/>
      <c r="F412" s="41"/>
      <c r="G412" s="41"/>
      <c r="H412" s="41"/>
      <c r="I412" s="41"/>
      <c r="J412" s="41"/>
      <c r="K412" s="644"/>
    </row>
    <row r="413" spans="1:11" ht="23.25" thickBot="1">
      <c r="A413" s="664" t="s">
        <v>253</v>
      </c>
      <c r="B413" s="665"/>
      <c r="C413" s="665"/>
      <c r="D413" s="665"/>
      <c r="E413" s="665"/>
      <c r="F413" s="665"/>
      <c r="G413" s="665"/>
      <c r="H413" s="665"/>
      <c r="I413" s="665"/>
      <c r="J413" s="666"/>
      <c r="K413" s="645"/>
    </row>
    <row r="414" spans="1:11" ht="14.25">
      <c r="A414" s="72"/>
      <c r="B414" s="465"/>
      <c r="C414" s="465"/>
      <c r="D414" s="465"/>
      <c r="E414" s="465"/>
      <c r="F414" s="465"/>
      <c r="G414" s="465"/>
      <c r="H414" s="465"/>
      <c r="I414" s="465"/>
      <c r="J414" s="507"/>
      <c r="K414" s="644"/>
    </row>
    <row r="415" spans="1:11" ht="19.5">
      <c r="A415" s="619"/>
      <c r="B415" s="620" t="s">
        <v>202</v>
      </c>
      <c r="C415" s="621"/>
      <c r="D415" s="622"/>
      <c r="E415" s="622"/>
      <c r="F415" s="622"/>
      <c r="G415" s="622"/>
      <c r="H415" s="622"/>
      <c r="I415" s="622"/>
      <c r="J415" s="558"/>
      <c r="K415" s="643"/>
    </row>
    <row r="416" spans="1:11" ht="15.75">
      <c r="A416" s="610"/>
      <c r="B416" s="549" t="s">
        <v>334</v>
      </c>
      <c r="C416" s="454"/>
      <c r="D416" s="465"/>
      <c r="E416" s="510"/>
      <c r="F416" s="510"/>
      <c r="G416" s="510"/>
      <c r="H416" s="510"/>
      <c r="I416" s="70"/>
      <c r="J416" s="507"/>
      <c r="K416" s="644"/>
    </row>
    <row r="417" spans="1:11" ht="15.75">
      <c r="A417" s="610"/>
      <c r="B417" s="549" t="s">
        <v>335</v>
      </c>
      <c r="C417" s="454"/>
      <c r="D417" s="465"/>
      <c r="E417" s="510"/>
      <c r="F417" s="510"/>
      <c r="G417" s="510"/>
      <c r="H417" s="510"/>
      <c r="I417" s="70"/>
      <c r="J417" s="507"/>
      <c r="K417" s="644"/>
    </row>
    <row r="418" spans="1:11" ht="15.75">
      <c r="A418" s="610"/>
      <c r="B418" s="549" t="s">
        <v>332</v>
      </c>
      <c r="C418" s="454"/>
      <c r="D418" s="465"/>
      <c r="E418" s="510"/>
      <c r="F418" s="510"/>
      <c r="G418" s="510"/>
      <c r="H418" s="510"/>
      <c r="I418" s="70"/>
      <c r="J418" s="507"/>
      <c r="K418" s="644"/>
    </row>
    <row r="419" spans="1:11" ht="15.75">
      <c r="A419" s="610"/>
      <c r="B419" s="549" t="s">
        <v>270</v>
      </c>
      <c r="C419" s="454"/>
      <c r="D419" s="465"/>
      <c r="E419" s="510"/>
      <c r="F419" s="510"/>
      <c r="G419" s="510"/>
      <c r="H419" s="510"/>
      <c r="I419" s="70"/>
      <c r="J419" s="507"/>
      <c r="K419" s="644"/>
    </row>
    <row r="420" spans="1:11" ht="15.75">
      <c r="A420" s="610"/>
      <c r="B420" s="549" t="s">
        <v>333</v>
      </c>
      <c r="C420" s="454"/>
      <c r="D420" s="465"/>
      <c r="E420" s="510"/>
      <c r="F420" s="510"/>
      <c r="G420" s="510"/>
      <c r="H420" s="510"/>
      <c r="I420" s="70"/>
      <c r="J420" s="507"/>
      <c r="K420" s="644"/>
    </row>
    <row r="421" spans="1:11" ht="15.75">
      <c r="A421" s="610"/>
      <c r="B421" s="549" t="s">
        <v>418</v>
      </c>
      <c r="C421" s="454"/>
      <c r="D421" s="465"/>
      <c r="E421" s="510"/>
      <c r="F421" s="510"/>
      <c r="G421" s="510"/>
      <c r="H421" s="510"/>
      <c r="I421" s="70"/>
      <c r="J421" s="507"/>
      <c r="K421" s="644"/>
    </row>
    <row r="422" spans="1:11" ht="15.75">
      <c r="A422" s="615"/>
      <c r="B422" s="510"/>
      <c r="C422" s="465"/>
      <c r="D422" s="465"/>
      <c r="E422" s="510"/>
      <c r="F422" s="510"/>
      <c r="G422" s="510"/>
      <c r="H422" s="510"/>
      <c r="I422" s="70"/>
      <c r="J422" s="507"/>
      <c r="K422" s="644"/>
    </row>
    <row r="423" spans="1:11" ht="16.5">
      <c r="A423" s="599"/>
      <c r="B423" s="526"/>
      <c r="C423" s="616" t="s">
        <v>370</v>
      </c>
      <c r="D423" s="528"/>
      <c r="E423" s="528"/>
      <c r="F423" s="555" t="s">
        <v>203</v>
      </c>
      <c r="G423" s="530"/>
      <c r="H423" s="530"/>
      <c r="I423" s="556"/>
      <c r="J423" s="562"/>
      <c r="K423" s="650"/>
    </row>
    <row r="424" spans="1:11" ht="14.25">
      <c r="A424" s="610"/>
      <c r="B424" s="563"/>
      <c r="C424" s="481"/>
      <c r="D424" s="465"/>
      <c r="E424" s="70"/>
      <c r="F424" s="70"/>
      <c r="G424" s="70"/>
      <c r="H424" s="70"/>
      <c r="I424" s="70"/>
      <c r="J424" s="507"/>
      <c r="K424" s="644"/>
    </row>
    <row r="425" spans="1:11" ht="14.25">
      <c r="A425" s="610"/>
      <c r="B425" s="533" t="s">
        <v>165</v>
      </c>
      <c r="C425" s="454"/>
      <c r="D425" s="465"/>
      <c r="E425" s="70"/>
      <c r="F425" s="70"/>
      <c r="G425" s="70"/>
      <c r="H425" s="70"/>
      <c r="I425" s="70"/>
      <c r="J425" s="507"/>
      <c r="K425" s="644"/>
    </row>
    <row r="426" spans="1:11" ht="14.25">
      <c r="A426" s="610"/>
      <c r="B426" s="534" t="s">
        <v>192</v>
      </c>
      <c r="C426" s="454"/>
      <c r="D426" s="465"/>
      <c r="E426" s="70"/>
      <c r="F426" s="70"/>
      <c r="G426" s="70"/>
      <c r="H426" s="70"/>
      <c r="I426" s="70"/>
      <c r="J426" s="507"/>
      <c r="K426" s="644"/>
    </row>
    <row r="427" spans="1:11" ht="14.25">
      <c r="A427" s="610"/>
      <c r="B427" s="534" t="s">
        <v>271</v>
      </c>
      <c r="C427" s="454"/>
      <c r="D427" s="465"/>
      <c r="E427" s="70"/>
      <c r="F427" s="70"/>
      <c r="G427" s="70"/>
      <c r="H427" s="70"/>
      <c r="I427" s="70"/>
      <c r="J427" s="507"/>
      <c r="K427" s="644"/>
    </row>
    <row r="428" spans="1:11" ht="14.25">
      <c r="A428" s="610"/>
      <c r="B428" s="534" t="s">
        <v>272</v>
      </c>
      <c r="C428" s="454"/>
      <c r="D428" s="465"/>
      <c r="E428" s="70"/>
      <c r="F428" s="70"/>
      <c r="G428" s="70"/>
      <c r="H428" s="70"/>
      <c r="I428" s="70"/>
      <c r="J428" s="507"/>
      <c r="K428" s="644"/>
    </row>
    <row r="429" spans="1:11" ht="14.25">
      <c r="A429" s="623"/>
      <c r="B429" s="70"/>
      <c r="C429" s="465"/>
      <c r="D429" s="465"/>
      <c r="E429" s="70"/>
      <c r="F429" s="70"/>
      <c r="G429" s="70"/>
      <c r="H429" s="70"/>
      <c r="I429" s="70"/>
      <c r="J429" s="507"/>
      <c r="K429" s="644"/>
    </row>
    <row r="430" spans="1:11" ht="16.5">
      <c r="A430" s="599"/>
      <c r="B430" s="526"/>
      <c r="C430" s="616" t="s">
        <v>468</v>
      </c>
      <c r="D430" s="528"/>
      <c r="E430" s="528"/>
      <c r="F430" s="624"/>
      <c r="G430" s="530" t="s">
        <v>471</v>
      </c>
      <c r="H430" s="530"/>
      <c r="I430" s="556"/>
      <c r="J430" s="507"/>
      <c r="K430" s="644"/>
    </row>
    <row r="431" spans="1:11" ht="14.25">
      <c r="A431" s="610"/>
      <c r="B431" s="563"/>
      <c r="C431" s="481"/>
      <c r="D431" s="465"/>
      <c r="E431" s="70"/>
      <c r="F431" s="70"/>
      <c r="G431" s="70"/>
      <c r="H431" s="70"/>
      <c r="I431" s="70"/>
      <c r="J431" s="507"/>
      <c r="K431" s="644"/>
    </row>
    <row r="432" spans="1:11" ht="14.25">
      <c r="A432" s="610"/>
      <c r="B432" s="533" t="s">
        <v>165</v>
      </c>
      <c r="C432" s="454"/>
      <c r="D432" s="465"/>
      <c r="E432" s="70"/>
      <c r="F432" s="70"/>
      <c r="G432" s="70"/>
      <c r="H432" s="70"/>
      <c r="I432" s="70"/>
      <c r="J432" s="507"/>
      <c r="K432" s="644"/>
    </row>
    <row r="433" spans="1:11" ht="14.25">
      <c r="A433" s="610"/>
      <c r="B433" s="534" t="s">
        <v>469</v>
      </c>
      <c r="C433" s="454"/>
      <c r="D433" s="465"/>
      <c r="E433" s="70"/>
      <c r="F433" s="70"/>
      <c r="G433" s="70"/>
      <c r="H433" s="70"/>
      <c r="I433" s="70"/>
      <c r="J433" s="507"/>
      <c r="K433" s="644"/>
    </row>
    <row r="434" spans="1:11" ht="14.25">
      <c r="A434" s="610"/>
      <c r="B434" s="479" t="s">
        <v>470</v>
      </c>
      <c r="C434" s="454"/>
      <c r="D434" s="465"/>
      <c r="E434" s="70"/>
      <c r="F434" s="70"/>
      <c r="G434" s="70"/>
      <c r="H434" s="70"/>
      <c r="I434" s="70"/>
      <c r="J434" s="507"/>
      <c r="K434" s="644"/>
    </row>
    <row r="435" spans="1:11" ht="14.25">
      <c r="A435" s="623"/>
      <c r="B435" s="70" t="s">
        <v>473</v>
      </c>
      <c r="C435" s="465"/>
      <c r="D435" s="465"/>
      <c r="E435" s="70"/>
      <c r="F435" s="70"/>
      <c r="G435" s="70"/>
      <c r="H435" s="70"/>
      <c r="I435" s="70"/>
      <c r="J435" s="507"/>
      <c r="K435" s="644"/>
    </row>
    <row r="436" spans="1:11" ht="14.25">
      <c r="A436" s="662"/>
      <c r="B436" s="70"/>
      <c r="C436" s="465"/>
      <c r="D436" s="465"/>
      <c r="E436" s="70"/>
      <c r="F436" s="70"/>
      <c r="G436" s="70"/>
      <c r="H436" s="70"/>
      <c r="I436" s="70"/>
      <c r="J436" s="507"/>
      <c r="K436" s="644"/>
    </row>
    <row r="437" spans="1:11" ht="16.5">
      <c r="A437" s="599"/>
      <c r="B437" s="526"/>
      <c r="C437" s="616" t="s">
        <v>186</v>
      </c>
      <c r="D437" s="528"/>
      <c r="E437" s="528"/>
      <c r="F437" s="555" t="s">
        <v>187</v>
      </c>
      <c r="G437" s="530"/>
      <c r="H437" s="530"/>
      <c r="I437" s="556"/>
      <c r="J437" s="562"/>
      <c r="K437" s="650"/>
    </row>
    <row r="438" spans="1:11" ht="14.25">
      <c r="A438" s="610"/>
      <c r="B438" s="533" t="s">
        <v>165</v>
      </c>
      <c r="C438" s="454"/>
      <c r="D438" s="465"/>
      <c r="E438" s="70"/>
      <c r="F438" s="70"/>
      <c r="G438" s="70"/>
      <c r="H438" s="70"/>
      <c r="I438" s="70"/>
      <c r="J438" s="507"/>
      <c r="K438" s="644"/>
    </row>
    <row r="439" spans="1:11" ht="14.25">
      <c r="A439" s="610"/>
      <c r="B439" s="534" t="s">
        <v>126</v>
      </c>
      <c r="C439" s="454"/>
      <c r="D439" s="465"/>
      <c r="E439" s="70"/>
      <c r="F439" s="70"/>
      <c r="G439" s="70"/>
      <c r="H439" s="70"/>
      <c r="I439" s="70"/>
      <c r="J439" s="507"/>
      <c r="K439" s="644"/>
    </row>
    <row r="440" spans="1:11" ht="14.25">
      <c r="A440" s="610"/>
      <c r="B440" s="479" t="s">
        <v>336</v>
      </c>
      <c r="C440" s="454"/>
      <c r="D440" s="465"/>
      <c r="E440" s="70"/>
      <c r="F440" s="70"/>
      <c r="G440" s="70"/>
      <c r="H440" s="70"/>
      <c r="I440" s="70"/>
      <c r="J440" s="507"/>
      <c r="K440" s="644"/>
    </row>
    <row r="441" spans="1:11" ht="14.25">
      <c r="A441" s="610"/>
      <c r="B441" s="479" t="s">
        <v>337</v>
      </c>
      <c r="C441" s="454"/>
      <c r="D441" s="465"/>
      <c r="E441" s="70"/>
      <c r="F441" s="70"/>
      <c r="G441" s="70"/>
      <c r="H441" s="70"/>
      <c r="I441" s="70"/>
      <c r="J441" s="507"/>
      <c r="K441" s="644"/>
    </row>
    <row r="442" spans="1:11" ht="14.25">
      <c r="A442" s="610"/>
      <c r="B442" s="479" t="s">
        <v>273</v>
      </c>
      <c r="C442" s="454"/>
      <c r="D442" s="465"/>
      <c r="E442" s="70"/>
      <c r="F442" s="70"/>
      <c r="G442" s="70"/>
      <c r="H442" s="70"/>
      <c r="I442" s="70"/>
      <c r="J442" s="507"/>
      <c r="K442" s="644"/>
    </row>
    <row r="443" spans="1:11" ht="14.25">
      <c r="A443" s="610"/>
      <c r="B443" s="479" t="s">
        <v>274</v>
      </c>
      <c r="C443" s="454"/>
      <c r="D443" s="465"/>
      <c r="E443" s="70"/>
      <c r="F443" s="70"/>
      <c r="G443" s="70"/>
      <c r="H443" s="70"/>
      <c r="I443" s="70"/>
      <c r="J443" s="507"/>
      <c r="K443" s="644"/>
    </row>
    <row r="444" spans="1:11" ht="14.25">
      <c r="A444" s="610"/>
      <c r="B444" s="479" t="s">
        <v>125</v>
      </c>
      <c r="C444" s="454"/>
      <c r="D444" s="465"/>
      <c r="E444" s="70"/>
      <c r="F444" s="70"/>
      <c r="G444" s="70"/>
      <c r="H444" s="70"/>
      <c r="I444" s="70"/>
      <c r="J444" s="507"/>
      <c r="K444" s="644"/>
    </row>
    <row r="445" spans="1:11" ht="14.25">
      <c r="A445" s="610"/>
      <c r="B445" s="70"/>
      <c r="C445" s="465"/>
      <c r="D445" s="465"/>
      <c r="E445" s="70"/>
      <c r="F445" s="70"/>
      <c r="G445" s="70"/>
      <c r="H445" s="70"/>
      <c r="I445" s="70"/>
      <c r="J445" s="507"/>
      <c r="K445" s="644"/>
    </row>
    <row r="446" spans="1:11" ht="16.5">
      <c r="A446" s="599"/>
      <c r="B446" s="526"/>
      <c r="C446" s="616" t="s">
        <v>188</v>
      </c>
      <c r="D446" s="528"/>
      <c r="E446" s="528"/>
      <c r="F446" s="555" t="s">
        <v>189</v>
      </c>
      <c r="G446" s="530"/>
      <c r="H446" s="530"/>
      <c r="I446" s="556"/>
      <c r="J446" s="562"/>
      <c r="K446" s="650"/>
    </row>
    <row r="447" spans="1:11" ht="14.25">
      <c r="A447" s="610"/>
      <c r="B447" s="533" t="s">
        <v>165</v>
      </c>
      <c r="C447" s="454"/>
      <c r="D447" s="465"/>
      <c r="E447" s="70"/>
      <c r="F447" s="70"/>
      <c r="G447" s="70"/>
      <c r="H447" s="70"/>
      <c r="I447" s="70"/>
      <c r="J447" s="507"/>
      <c r="K447" s="644"/>
    </row>
    <row r="448" spans="1:11" ht="14.25">
      <c r="A448" s="610"/>
      <c r="B448" s="534" t="s">
        <v>127</v>
      </c>
      <c r="C448" s="454"/>
      <c r="D448" s="465"/>
      <c r="E448" s="70"/>
      <c r="F448" s="70"/>
      <c r="G448" s="70"/>
      <c r="H448" s="70"/>
      <c r="I448" s="70"/>
      <c r="J448" s="507"/>
      <c r="K448" s="644"/>
    </row>
    <row r="449" spans="1:11" ht="14.25">
      <c r="A449" s="610"/>
      <c r="B449" s="625" t="s">
        <v>275</v>
      </c>
      <c r="C449" s="454"/>
      <c r="D449" s="465"/>
      <c r="E449" s="70"/>
      <c r="F449" s="70"/>
      <c r="G449" s="70"/>
      <c r="H449" s="70"/>
      <c r="I449" s="70"/>
      <c r="J449" s="507"/>
      <c r="K449" s="644"/>
    </row>
    <row r="450" spans="1:11" ht="14.25">
      <c r="A450" s="610"/>
      <c r="B450" s="625" t="s">
        <v>276</v>
      </c>
      <c r="C450" s="454"/>
      <c r="D450" s="465"/>
      <c r="E450" s="70"/>
      <c r="F450" s="70"/>
      <c r="G450" s="70"/>
      <c r="H450" s="70"/>
      <c r="I450" s="70"/>
      <c r="J450" s="507"/>
      <c r="K450" s="644"/>
    </row>
    <row r="451" spans="1:11">
      <c r="A451" s="74"/>
      <c r="B451" s="68"/>
      <c r="C451" s="68"/>
      <c r="D451" s="68"/>
      <c r="E451" s="68"/>
      <c r="F451" s="68"/>
      <c r="G451" s="68"/>
      <c r="H451" s="68"/>
      <c r="I451" s="68"/>
      <c r="J451" s="587"/>
      <c r="K451" s="644"/>
    </row>
    <row r="452" spans="1:11">
      <c r="A452" s="41"/>
      <c r="B452" s="41"/>
      <c r="C452" s="41"/>
      <c r="D452" s="41"/>
      <c r="E452" s="41"/>
      <c r="F452" s="41"/>
      <c r="G452" s="41"/>
      <c r="H452" s="41"/>
      <c r="I452" s="41"/>
      <c r="J452" s="41"/>
      <c r="K452" s="644"/>
    </row>
    <row r="453" spans="1:11">
      <c r="A453" s="41"/>
      <c r="B453" s="41"/>
      <c r="C453" s="41"/>
      <c r="D453" s="41"/>
      <c r="E453" s="41"/>
      <c r="F453" s="41"/>
      <c r="G453" s="41"/>
      <c r="H453" s="41"/>
      <c r="I453" s="41"/>
      <c r="J453" s="41"/>
      <c r="K453" s="644"/>
    </row>
    <row r="454" spans="1:11">
      <c r="A454" s="41"/>
      <c r="B454" s="41"/>
      <c r="C454" s="41"/>
      <c r="D454" s="41"/>
      <c r="E454" s="41"/>
      <c r="F454" s="41"/>
      <c r="G454" s="41"/>
      <c r="H454" s="41"/>
      <c r="I454" s="41"/>
      <c r="J454" s="41"/>
      <c r="K454" s="644"/>
    </row>
    <row r="455" spans="1:11">
      <c r="A455" s="41"/>
      <c r="B455" s="41"/>
      <c r="C455" s="41"/>
      <c r="D455" s="41"/>
      <c r="E455" s="41"/>
      <c r="F455" s="41"/>
      <c r="G455" s="41"/>
      <c r="H455" s="41"/>
      <c r="I455" s="41"/>
      <c r="J455" s="41"/>
      <c r="K455" s="644"/>
    </row>
    <row r="456" spans="1:11">
      <c r="A456" s="41"/>
      <c r="B456" s="41"/>
      <c r="C456" s="41"/>
      <c r="D456" s="41"/>
      <c r="E456" s="41"/>
      <c r="F456" s="41"/>
      <c r="G456" s="41"/>
      <c r="H456" s="41"/>
      <c r="I456" s="41"/>
      <c r="J456" s="41"/>
      <c r="K456" s="644"/>
    </row>
    <row r="457" spans="1:11">
      <c r="A457" s="41"/>
      <c r="B457" s="41"/>
      <c r="C457" s="41"/>
      <c r="D457" s="41"/>
      <c r="E457" s="41"/>
      <c r="F457" s="41"/>
      <c r="G457" s="41"/>
      <c r="H457" s="41"/>
      <c r="I457" s="41"/>
      <c r="J457" s="41"/>
      <c r="K457" s="644"/>
    </row>
    <row r="458" spans="1:11">
      <c r="A458" s="41"/>
      <c r="B458" s="41"/>
      <c r="C458" s="41"/>
      <c r="D458" s="41"/>
      <c r="E458" s="41"/>
      <c r="F458" s="41"/>
      <c r="G458" s="41"/>
      <c r="H458" s="41"/>
      <c r="I458" s="41"/>
      <c r="J458" s="41"/>
      <c r="K458" s="644"/>
    </row>
    <row r="459" spans="1:11">
      <c r="A459" s="41"/>
      <c r="B459" s="41"/>
      <c r="C459" s="41"/>
      <c r="D459" s="41"/>
      <c r="E459" s="41"/>
      <c r="F459" s="41"/>
      <c r="G459" s="41"/>
      <c r="H459" s="41"/>
      <c r="I459" s="41"/>
      <c r="J459" s="41"/>
      <c r="K459" s="644"/>
    </row>
    <row r="460" spans="1:11">
      <c r="A460" s="41"/>
      <c r="B460" s="41"/>
      <c r="C460" s="41"/>
      <c r="D460" s="41"/>
      <c r="E460" s="41"/>
      <c r="F460" s="41"/>
      <c r="G460" s="41"/>
      <c r="H460" s="41"/>
      <c r="I460" s="41"/>
      <c r="J460" s="41"/>
      <c r="K460" s="644"/>
    </row>
    <row r="461" spans="1:11">
      <c r="A461" s="41"/>
      <c r="B461" s="41"/>
      <c r="C461" s="41"/>
      <c r="D461" s="41"/>
      <c r="E461" s="41"/>
      <c r="F461" s="41"/>
      <c r="G461" s="41"/>
      <c r="H461" s="41"/>
      <c r="I461" s="41"/>
      <c r="J461" s="41"/>
      <c r="K461" s="644"/>
    </row>
    <row r="462" spans="1:11">
      <c r="A462" s="41"/>
      <c r="B462" s="41"/>
      <c r="C462" s="41"/>
      <c r="D462" s="41"/>
      <c r="E462" s="41"/>
      <c r="F462" s="41"/>
      <c r="G462" s="41"/>
      <c r="H462" s="41"/>
      <c r="I462" s="41"/>
      <c r="J462" s="41"/>
      <c r="K462" s="644"/>
    </row>
    <row r="463" spans="1:11">
      <c r="A463" s="41"/>
      <c r="B463" s="41"/>
      <c r="C463" s="41"/>
      <c r="D463" s="41"/>
      <c r="E463" s="41"/>
      <c r="F463" s="41"/>
      <c r="G463" s="41"/>
      <c r="H463" s="41"/>
      <c r="I463" s="41"/>
      <c r="J463" s="41"/>
      <c r="K463" s="644"/>
    </row>
    <row r="464" spans="1:11">
      <c r="A464" s="41"/>
      <c r="B464" s="41"/>
      <c r="C464" s="41"/>
      <c r="D464" s="41"/>
      <c r="E464" s="41"/>
      <c r="F464" s="41"/>
      <c r="G464" s="41"/>
      <c r="H464" s="41"/>
      <c r="I464" s="41"/>
      <c r="J464" s="41"/>
      <c r="K464" s="644"/>
    </row>
    <row r="465" spans="1:11">
      <c r="A465" s="41"/>
      <c r="B465" s="41"/>
      <c r="C465" s="41"/>
      <c r="D465" s="41"/>
      <c r="E465" s="41"/>
      <c r="F465" s="41"/>
      <c r="G465" s="41"/>
      <c r="H465" s="41"/>
      <c r="I465" s="41"/>
      <c r="J465" s="41"/>
      <c r="K465" s="644"/>
    </row>
    <row r="466" spans="1:11">
      <c r="A466" s="41"/>
      <c r="B466" s="41"/>
      <c r="C466" s="41"/>
      <c r="D466" s="41"/>
      <c r="E466" s="41"/>
      <c r="F466" s="41"/>
      <c r="G466" s="41"/>
      <c r="H466" s="41"/>
      <c r="I466" s="41"/>
      <c r="J466" s="41"/>
      <c r="K466" s="644"/>
    </row>
    <row r="467" spans="1:11">
      <c r="A467" s="41"/>
      <c r="B467" s="41"/>
      <c r="C467" s="41"/>
      <c r="D467" s="41"/>
      <c r="E467" s="41"/>
      <c r="F467" s="41"/>
      <c r="G467" s="41"/>
      <c r="H467" s="41"/>
      <c r="I467" s="41"/>
      <c r="J467" s="41"/>
      <c r="K467" s="644"/>
    </row>
    <row r="468" spans="1:11">
      <c r="A468" s="41"/>
      <c r="B468" s="41"/>
      <c r="C468" s="41"/>
      <c r="D468" s="41"/>
      <c r="E468" s="41"/>
      <c r="F468" s="41"/>
      <c r="G468" s="41"/>
      <c r="H468" s="41"/>
      <c r="I468" s="41"/>
      <c r="J468" s="41"/>
      <c r="K468" s="644"/>
    </row>
    <row r="469" spans="1:11">
      <c r="A469" s="41"/>
      <c r="B469" s="41"/>
      <c r="C469" s="41"/>
      <c r="D469" s="41"/>
      <c r="E469" s="41"/>
      <c r="F469" s="41"/>
      <c r="G469" s="41"/>
      <c r="H469" s="41"/>
      <c r="I469" s="41"/>
      <c r="J469" s="41"/>
      <c r="K469" s="644"/>
    </row>
    <row r="470" spans="1:11">
      <c r="A470" s="41"/>
      <c r="B470" s="41"/>
      <c r="C470" s="41"/>
      <c r="D470" s="41"/>
      <c r="E470" s="41"/>
      <c r="F470" s="41"/>
      <c r="G470" s="41"/>
      <c r="H470" s="41"/>
      <c r="I470" s="41"/>
      <c r="J470" s="41"/>
      <c r="K470" s="644"/>
    </row>
    <row r="471" spans="1:11">
      <c r="A471" s="41"/>
      <c r="B471" s="41"/>
      <c r="C471" s="41"/>
      <c r="D471" s="41"/>
      <c r="E471" s="41"/>
      <c r="F471" s="41"/>
      <c r="G471" s="41"/>
      <c r="H471" s="41"/>
      <c r="I471" s="41"/>
      <c r="J471" s="41"/>
      <c r="K471" s="644"/>
    </row>
    <row r="472" spans="1:11">
      <c r="A472" s="41"/>
      <c r="B472" s="41"/>
      <c r="C472" s="41"/>
      <c r="D472" s="41"/>
      <c r="E472" s="41"/>
      <c r="F472" s="41"/>
      <c r="G472" s="41"/>
      <c r="H472" s="41"/>
      <c r="I472" s="41"/>
      <c r="J472" s="41"/>
      <c r="K472" s="644"/>
    </row>
    <row r="473" spans="1:11">
      <c r="A473" s="41"/>
      <c r="B473" s="41"/>
      <c r="C473" s="41"/>
      <c r="D473" s="41"/>
      <c r="E473" s="41"/>
      <c r="F473" s="41"/>
      <c r="G473" s="41"/>
      <c r="H473" s="41"/>
      <c r="I473" s="41"/>
      <c r="J473" s="41"/>
      <c r="K473" s="644"/>
    </row>
    <row r="474" spans="1:11">
      <c r="A474" s="41"/>
      <c r="B474" s="41"/>
      <c r="C474" s="41"/>
      <c r="D474" s="41"/>
      <c r="E474" s="41"/>
      <c r="F474" s="41"/>
      <c r="G474" s="41"/>
      <c r="H474" s="41"/>
      <c r="I474" s="41"/>
      <c r="J474" s="41"/>
      <c r="K474" s="644"/>
    </row>
    <row r="475" spans="1:11">
      <c r="A475" s="41"/>
      <c r="B475" s="41"/>
      <c r="C475" s="41"/>
      <c r="D475" s="41"/>
      <c r="E475" s="41"/>
      <c r="F475" s="41"/>
      <c r="G475" s="41"/>
      <c r="H475" s="41"/>
      <c r="I475" s="41"/>
      <c r="J475" s="41"/>
      <c r="K475" s="644"/>
    </row>
    <row r="476" spans="1:11">
      <c r="A476" s="41"/>
      <c r="B476" s="41"/>
      <c r="C476" s="41"/>
      <c r="D476" s="41"/>
      <c r="E476" s="41"/>
      <c r="F476" s="41"/>
      <c r="G476" s="41"/>
      <c r="H476" s="41"/>
      <c r="I476" s="41"/>
      <c r="J476" s="41"/>
      <c r="K476" s="644"/>
    </row>
    <row r="477" spans="1:11">
      <c r="A477" s="41"/>
      <c r="B477" s="41"/>
      <c r="C477" s="41"/>
      <c r="D477" s="41"/>
      <c r="E477" s="41"/>
      <c r="F477" s="41"/>
      <c r="G477" s="41"/>
      <c r="H477" s="41"/>
      <c r="I477" s="41"/>
      <c r="J477" s="41"/>
      <c r="K477" s="644"/>
    </row>
    <row r="478" spans="1:11">
      <c r="A478" s="41"/>
      <c r="B478" s="41"/>
      <c r="C478" s="41"/>
      <c r="D478" s="41"/>
      <c r="E478" s="41"/>
      <c r="F478" s="41"/>
      <c r="G478" s="41"/>
      <c r="H478" s="41"/>
      <c r="I478" s="41"/>
      <c r="J478" s="41"/>
      <c r="K478" s="644"/>
    </row>
  </sheetData>
  <sheetProtection algorithmName="SHA-512" hashValue="dOi1Z+k8j4gtz1tO0eDlTc9fkQc2G9ki/3Y6zOVfoRlgVJts0Dwn/mPft0mSVxepm8yX/F5wPfIRjVHgYuMirw==" saltValue="bWOeFJ8A5gmfTXlUGzrGyA==" spinCount="100000" sheet="1"/>
  <mergeCells count="26">
    <mergeCell ref="A1:I1"/>
    <mergeCell ref="A2:I2"/>
    <mergeCell ref="A3:B3"/>
    <mergeCell ref="B4:H4"/>
    <mergeCell ref="A92:J92"/>
    <mergeCell ref="A39:J39"/>
    <mergeCell ref="A34:J34"/>
    <mergeCell ref="A35:J35"/>
    <mergeCell ref="A7:J7"/>
    <mergeCell ref="A21:J21"/>
    <mergeCell ref="A413:J413"/>
    <mergeCell ref="A43:J43"/>
    <mergeCell ref="A42:J42"/>
    <mergeCell ref="B5:H5"/>
    <mergeCell ref="A36:J36"/>
    <mergeCell ref="A131:J131"/>
    <mergeCell ref="A184:J184"/>
    <mergeCell ref="C195:F195"/>
    <mergeCell ref="A242:J242"/>
    <mergeCell ref="A310:J310"/>
    <mergeCell ref="A357:J357"/>
    <mergeCell ref="A54:J54"/>
    <mergeCell ref="A55:J55"/>
    <mergeCell ref="A87:J87"/>
    <mergeCell ref="A88:J88"/>
    <mergeCell ref="A89:J89"/>
  </mergeCells>
  <dataValidations count="1">
    <dataValidation type="list" allowBlank="1" showInputMessage="1" showErrorMessage="1" sqref="H4:H5" xr:uid="{00000000-0002-0000-0000-000000000000}">
      <formula1>meses</formula1>
    </dataValidation>
  </dataValidations>
  <pageMargins left="0.7" right="0.7" top="0.75" bottom="0.75" header="0.3" footer="0.3"/>
  <pageSetup paperSize="9" orientation="portrait" horizontalDpi="360" verticalDpi="36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A1:AY93"/>
  <sheetViews>
    <sheetView showGridLines="0" showRowColHeaders="0" tabSelected="1" showOutlineSymbols="0" zoomScale="78" zoomScaleNormal="78" workbookViewId="0">
      <pane xSplit="7" ySplit="5" topLeftCell="H54" activePane="bottomRight" state="frozen"/>
      <selection activeCell="I18" sqref="I18"/>
      <selection pane="topRight" activeCell="I18" sqref="I18"/>
      <selection pane="bottomLeft" activeCell="I18" sqref="I18"/>
      <selection pane="bottomRight" activeCell="I66" sqref="I66"/>
    </sheetView>
  </sheetViews>
  <sheetFormatPr defaultColWidth="11.42578125" defaultRowHeight="12.75"/>
  <cols>
    <col min="1" max="1" width="11.42578125" hidden="1" customWidth="1"/>
    <col min="2" max="3" width="3.7109375" customWidth="1"/>
    <col min="4" max="4" width="9.7109375" customWidth="1"/>
    <col min="5" max="5" width="12.7109375" customWidth="1"/>
    <col min="6" max="6" width="10.5703125" customWidth="1"/>
    <col min="7" max="7" width="27.5703125" customWidth="1"/>
    <col min="8" max="12" width="12.5703125" customWidth="1"/>
    <col min="13" max="13" width="3.7109375" customWidth="1"/>
    <col min="14" max="14" width="4.7109375" customWidth="1"/>
    <col min="51" max="51" width="20.7109375" customWidth="1"/>
  </cols>
  <sheetData>
    <row r="1" spans="2:51" ht="5.0999999999999996" customHeight="1"/>
    <row r="2" spans="2:51" ht="5.0999999999999996" customHeight="1" thickBot="1"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pans="2:51" ht="24.95" customHeight="1" thickTop="1" thickBot="1">
      <c r="C3" s="722" t="s">
        <v>408</v>
      </c>
      <c r="D3" s="723"/>
      <c r="E3" s="723"/>
      <c r="F3" s="723"/>
      <c r="G3" s="723"/>
      <c r="H3" s="723"/>
      <c r="I3" s="723"/>
      <c r="J3" s="723"/>
      <c r="K3" s="723"/>
      <c r="L3" s="723"/>
      <c r="M3" s="724"/>
      <c r="N3" s="41"/>
    </row>
    <row r="4" spans="2:51" ht="16.149999999999999" customHeight="1" thickTop="1">
      <c r="B4" s="41"/>
      <c r="C4" s="322"/>
      <c r="D4" s="323"/>
      <c r="E4" s="323"/>
      <c r="F4" s="323"/>
      <c r="G4" s="402" t="str">
        <f>IF(H4="","","El Balance")</f>
        <v>El Balance</v>
      </c>
      <c r="H4" s="403" t="str">
        <f>IF(H6=0,"",IF(H24=H63,"CUADRA","NO CUADRA"))</f>
        <v>NO CUADRA</v>
      </c>
      <c r="I4" s="403" t="str">
        <f t="shared" ref="I4:L4" si="0">IF(I6=0,"",IF(I24=I63,"CUADRA","NO CUADRA"))</f>
        <v>NO CUADRA</v>
      </c>
      <c r="J4" s="403" t="str">
        <f t="shared" si="0"/>
        <v/>
      </c>
      <c r="K4" s="403" t="str">
        <f t="shared" si="0"/>
        <v/>
      </c>
      <c r="L4" s="403" t="str">
        <f t="shared" si="0"/>
        <v/>
      </c>
      <c r="M4" s="93"/>
      <c r="N4" s="41"/>
    </row>
    <row r="5" spans="2:51" ht="19.899999999999999" customHeight="1">
      <c r="C5" s="435">
        <v>1</v>
      </c>
      <c r="D5" s="728" t="s">
        <v>7</v>
      </c>
      <c r="E5" s="729"/>
      <c r="F5" s="729"/>
      <c r="G5" s="730"/>
      <c r="H5" s="436">
        <f>'INICIO '!H3</f>
        <v>2023</v>
      </c>
      <c r="I5" s="437">
        <f>H5-1</f>
        <v>2022</v>
      </c>
      <c r="J5" s="437">
        <f>I5-1</f>
        <v>2021</v>
      </c>
      <c r="K5" s="437">
        <f>J5-1</f>
        <v>2020</v>
      </c>
      <c r="L5" s="438">
        <f>K5-1</f>
        <v>2019</v>
      </c>
      <c r="M5" s="93"/>
      <c r="N5" s="41"/>
    </row>
    <row r="6" spans="2:51" ht="19.899999999999999" customHeight="1">
      <c r="B6" s="41"/>
      <c r="C6" s="72"/>
      <c r="D6" s="731" t="s">
        <v>205</v>
      </c>
      <c r="E6" s="732"/>
      <c r="F6" s="732"/>
      <c r="G6" s="733"/>
      <c r="H6" s="176">
        <f>SUM(H7:H12)</f>
        <v>42283293</v>
      </c>
      <c r="I6" s="176">
        <f>SUM(I7:I12)</f>
        <v>28635198</v>
      </c>
      <c r="J6" s="176">
        <f>SUM(J7:J12)</f>
        <v>0</v>
      </c>
      <c r="K6" s="176">
        <f>SUM(K7:K12)</f>
        <v>0</v>
      </c>
      <c r="L6" s="176">
        <f>SUM(L7:L12)</f>
        <v>0</v>
      </c>
      <c r="M6" s="93"/>
      <c r="N6" s="41"/>
    </row>
    <row r="7" spans="2:51" ht="15">
      <c r="B7" s="58"/>
      <c r="C7" s="72"/>
      <c r="D7" s="280" t="s">
        <v>404</v>
      </c>
      <c r="E7" s="248"/>
      <c r="F7" s="248"/>
      <c r="G7" s="249"/>
      <c r="H7" s="84"/>
      <c r="I7" s="84"/>
      <c r="J7" s="84"/>
      <c r="K7" s="84"/>
      <c r="L7" s="84"/>
      <c r="M7" s="93"/>
      <c r="N7" s="58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</row>
    <row r="8" spans="2:51" ht="14.25">
      <c r="B8" s="59"/>
      <c r="C8" s="72"/>
      <c r="D8" s="281" t="s">
        <v>405</v>
      </c>
      <c r="E8" s="250"/>
      <c r="F8" s="250"/>
      <c r="G8" s="251"/>
      <c r="H8" s="85"/>
      <c r="I8" s="85"/>
      <c r="J8" s="84"/>
      <c r="K8" s="84"/>
      <c r="L8" s="84"/>
      <c r="M8" s="93"/>
      <c r="N8" s="59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</row>
    <row r="9" spans="2:51" ht="14.25">
      <c r="B9" s="60"/>
      <c r="C9" s="72"/>
      <c r="D9" s="281" t="s">
        <v>69</v>
      </c>
      <c r="E9" s="250"/>
      <c r="F9" s="250"/>
      <c r="G9" s="251"/>
      <c r="H9" s="85">
        <v>41230039</v>
      </c>
      <c r="I9" s="85">
        <v>26746776</v>
      </c>
      <c r="J9" s="84"/>
      <c r="K9" s="84"/>
      <c r="L9" s="84"/>
      <c r="M9" s="93"/>
      <c r="N9" s="60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</row>
    <row r="10" spans="2:51" ht="14.25">
      <c r="B10" s="60"/>
      <c r="C10" s="72"/>
      <c r="D10" s="281" t="s">
        <v>346</v>
      </c>
      <c r="E10" s="250"/>
      <c r="F10" s="250"/>
      <c r="G10" s="251"/>
      <c r="H10" s="85"/>
      <c r="I10" s="85"/>
      <c r="J10" s="84"/>
      <c r="K10" s="84"/>
      <c r="L10" s="84"/>
      <c r="M10" s="93"/>
      <c r="N10" s="60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</row>
    <row r="11" spans="2:51" ht="14.25">
      <c r="B11" s="59"/>
      <c r="C11" s="72"/>
      <c r="D11" s="281" t="s">
        <v>70</v>
      </c>
      <c r="E11" s="250"/>
      <c r="F11" s="250"/>
      <c r="G11" s="251"/>
      <c r="H11" s="85"/>
      <c r="I11" s="85"/>
      <c r="J11" s="84"/>
      <c r="K11" s="84"/>
      <c r="L11" s="84"/>
      <c r="M11" s="93"/>
      <c r="N11" s="59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61"/>
      <c r="AJ11" s="61"/>
      <c r="AK11" s="61"/>
      <c r="AL11" s="61"/>
      <c r="AM11" s="61"/>
      <c r="AN11" s="61"/>
      <c r="AO11" s="61"/>
      <c r="AP11" s="61"/>
      <c r="AQ11" s="61"/>
      <c r="AR11" s="61"/>
      <c r="AS11" s="61"/>
      <c r="AT11" s="61"/>
      <c r="AU11" s="61"/>
      <c r="AV11" s="61"/>
      <c r="AW11" s="61"/>
      <c r="AX11" s="61"/>
      <c r="AY11" s="61"/>
    </row>
    <row r="12" spans="2:51" ht="14.25">
      <c r="B12" s="59"/>
      <c r="C12" s="72"/>
      <c r="D12" s="282" t="s">
        <v>71</v>
      </c>
      <c r="E12" s="245"/>
      <c r="F12" s="245"/>
      <c r="G12" s="246"/>
      <c r="H12" s="86">
        <v>1053254</v>
      </c>
      <c r="I12" s="86">
        <v>1888422</v>
      </c>
      <c r="J12" s="84"/>
      <c r="K12" s="84"/>
      <c r="L12" s="84"/>
      <c r="M12" s="93"/>
      <c r="N12" s="59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</row>
    <row r="13" spans="2:51" ht="19.899999999999999" customHeight="1">
      <c r="B13" s="59"/>
      <c r="C13" s="72"/>
      <c r="D13" s="734" t="s">
        <v>206</v>
      </c>
      <c r="E13" s="735"/>
      <c r="F13" s="735"/>
      <c r="G13" s="736"/>
      <c r="H13" s="177">
        <f>SUM(H14:H16)+SUM(H20:H23)</f>
        <v>15391418.459999999</v>
      </c>
      <c r="I13" s="177">
        <f t="shared" ref="I13:L13" si="1">SUM(I14:I16)+SUM(I20:I23)</f>
        <v>10583931.620000001</v>
      </c>
      <c r="J13" s="177">
        <f t="shared" si="1"/>
        <v>0</v>
      </c>
      <c r="K13" s="177">
        <f t="shared" si="1"/>
        <v>0</v>
      </c>
      <c r="L13" s="177">
        <f t="shared" si="1"/>
        <v>0</v>
      </c>
      <c r="M13" s="93"/>
      <c r="N13" s="59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</row>
    <row r="14" spans="2:51" ht="14.25">
      <c r="B14" s="59"/>
      <c r="C14" s="72"/>
      <c r="D14" s="280" t="s">
        <v>72</v>
      </c>
      <c r="E14" s="248"/>
      <c r="F14" s="248"/>
      <c r="G14" s="249"/>
      <c r="H14" s="87"/>
      <c r="I14" s="87"/>
      <c r="J14" s="87"/>
      <c r="K14" s="87"/>
      <c r="L14" s="87"/>
      <c r="M14" s="93"/>
      <c r="N14" s="59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1"/>
      <c r="AO14" s="61"/>
      <c r="AP14" s="61"/>
      <c r="AQ14" s="61"/>
      <c r="AR14" s="61"/>
      <c r="AS14" s="61"/>
      <c r="AT14" s="61"/>
      <c r="AU14" s="61"/>
      <c r="AV14" s="61"/>
      <c r="AW14" s="61"/>
      <c r="AX14" s="61"/>
      <c r="AY14" s="61"/>
    </row>
    <row r="15" spans="2:51" ht="14.25">
      <c r="B15" s="59"/>
      <c r="C15" s="72"/>
      <c r="D15" s="281" t="s">
        <v>406</v>
      </c>
      <c r="E15" s="250"/>
      <c r="F15" s="250"/>
      <c r="G15" s="251"/>
      <c r="H15" s="88"/>
      <c r="I15" s="88"/>
      <c r="J15" s="88"/>
      <c r="K15" s="88"/>
      <c r="L15" s="88"/>
      <c r="M15" s="93"/>
      <c r="N15" s="59"/>
      <c r="O15" s="61"/>
      <c r="P15" s="64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</row>
    <row r="16" spans="2:51" ht="14.25">
      <c r="B16" s="59"/>
      <c r="C16" s="72"/>
      <c r="D16" s="282" t="s">
        <v>426</v>
      </c>
      <c r="E16" s="245"/>
      <c r="F16" s="245"/>
      <c r="G16" s="246"/>
      <c r="H16" s="247">
        <f>SUM(H17:H19)</f>
        <v>11848912.939999999</v>
      </c>
      <c r="I16" s="247">
        <f t="shared" ref="I16:L16" si="2">SUM(I17:I19)</f>
        <v>6037708.2599999998</v>
      </c>
      <c r="J16" s="247">
        <f t="shared" si="2"/>
        <v>0</v>
      </c>
      <c r="K16" s="247">
        <f t="shared" si="2"/>
        <v>0</v>
      </c>
      <c r="L16" s="247">
        <f t="shared" si="2"/>
        <v>0</v>
      </c>
      <c r="M16" s="93"/>
      <c r="N16" s="59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1"/>
      <c r="AO16" s="61"/>
      <c r="AP16" s="61"/>
      <c r="AQ16" s="61"/>
      <c r="AR16" s="61"/>
      <c r="AS16" s="61"/>
      <c r="AT16" s="61"/>
      <c r="AU16" s="61"/>
      <c r="AV16" s="61"/>
      <c r="AW16" s="61"/>
      <c r="AX16" s="61"/>
      <c r="AY16" s="61"/>
    </row>
    <row r="17" spans="2:51" ht="14.25">
      <c r="B17" s="59"/>
      <c r="C17" s="72"/>
      <c r="D17" s="254" t="s">
        <v>102</v>
      </c>
      <c r="E17" s="248"/>
      <c r="F17" s="248"/>
      <c r="G17" s="249"/>
      <c r="H17" s="87">
        <v>1706779.5</v>
      </c>
      <c r="I17" s="87">
        <v>184062.04</v>
      </c>
      <c r="J17" s="87"/>
      <c r="K17" s="87"/>
      <c r="L17" s="87"/>
      <c r="M17" s="93"/>
      <c r="N17" s="59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61"/>
      <c r="AO17" s="61"/>
      <c r="AP17" s="61"/>
      <c r="AQ17" s="61"/>
      <c r="AR17" s="61"/>
      <c r="AS17" s="61"/>
      <c r="AT17" s="61"/>
      <c r="AU17" s="61"/>
      <c r="AV17" s="61"/>
      <c r="AW17" s="61"/>
      <c r="AX17" s="61"/>
      <c r="AY17" s="61"/>
    </row>
    <row r="18" spans="2:51" ht="14.25">
      <c r="B18" s="59"/>
      <c r="C18" s="72"/>
      <c r="D18" s="255" t="s">
        <v>103</v>
      </c>
      <c r="E18" s="250"/>
      <c r="F18" s="250"/>
      <c r="G18" s="251"/>
      <c r="H18" s="88">
        <f>3091209.44+7050924</f>
        <v>10142133.439999999</v>
      </c>
      <c r="I18" s="88">
        <f>2907147.4+2946498.82</f>
        <v>5853646.2199999997</v>
      </c>
      <c r="J18" s="88"/>
      <c r="K18" s="88"/>
      <c r="L18" s="88"/>
      <c r="M18" s="93"/>
      <c r="N18" s="59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</row>
    <row r="19" spans="2:51" ht="14.25">
      <c r="B19" s="59"/>
      <c r="C19" s="72"/>
      <c r="D19" s="256" t="s">
        <v>104</v>
      </c>
      <c r="E19" s="245"/>
      <c r="F19" s="245"/>
      <c r="G19" s="246"/>
      <c r="H19" s="89"/>
      <c r="I19" s="89"/>
      <c r="J19" s="89"/>
      <c r="K19" s="89"/>
      <c r="L19" s="89"/>
      <c r="M19" s="93"/>
      <c r="N19" s="59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61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</row>
    <row r="20" spans="2:51" ht="14.25">
      <c r="B20" s="59"/>
      <c r="C20" s="72"/>
      <c r="D20" s="280" t="s">
        <v>347</v>
      </c>
      <c r="E20" s="248"/>
      <c r="F20" s="248"/>
      <c r="G20" s="249"/>
      <c r="H20" s="87"/>
      <c r="I20" s="87"/>
      <c r="J20" s="87"/>
      <c r="K20" s="87"/>
      <c r="L20" s="87"/>
      <c r="M20" s="93"/>
      <c r="N20" s="59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61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</row>
    <row r="21" spans="2:51" ht="14.25">
      <c r="B21" s="59"/>
      <c r="C21" s="72"/>
      <c r="D21" s="281" t="s">
        <v>73</v>
      </c>
      <c r="E21" s="250"/>
      <c r="F21" s="250"/>
      <c r="G21" s="251"/>
      <c r="H21" s="88"/>
      <c r="I21" s="88"/>
      <c r="J21" s="88"/>
      <c r="K21" s="88"/>
      <c r="L21" s="88"/>
      <c r="M21" s="93"/>
      <c r="N21" s="59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61"/>
      <c r="AJ21" s="61"/>
      <c r="AK21" s="61"/>
      <c r="AL21" s="61"/>
      <c r="AM21" s="61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</row>
    <row r="22" spans="2:51" ht="14.25">
      <c r="B22" s="59"/>
      <c r="C22" s="72"/>
      <c r="D22" s="281" t="s">
        <v>74</v>
      </c>
      <c r="E22" s="250"/>
      <c r="F22" s="250"/>
      <c r="G22" s="251"/>
      <c r="H22" s="88"/>
      <c r="I22" s="88"/>
      <c r="J22" s="88"/>
      <c r="K22" s="88"/>
      <c r="L22" s="88"/>
      <c r="M22" s="93"/>
      <c r="N22" s="59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  <c r="AF22" s="61"/>
      <c r="AG22" s="61"/>
      <c r="AH22" s="61"/>
      <c r="AI22" s="61"/>
      <c r="AJ22" s="61"/>
      <c r="AK22" s="61"/>
      <c r="AL22" s="61"/>
      <c r="AM22" s="61"/>
      <c r="AN22" s="61"/>
      <c r="AO22" s="61"/>
      <c r="AP22" s="61"/>
      <c r="AQ22" s="61"/>
      <c r="AR22" s="61"/>
      <c r="AS22" s="61"/>
      <c r="AT22" s="61"/>
      <c r="AU22" s="61"/>
      <c r="AV22" s="61"/>
      <c r="AW22" s="61"/>
      <c r="AX22" s="61"/>
      <c r="AY22" s="61"/>
    </row>
    <row r="23" spans="2:51" ht="14.25">
      <c r="B23" s="59"/>
      <c r="C23" s="72"/>
      <c r="D23" s="283" t="s">
        <v>75</v>
      </c>
      <c r="E23" s="252"/>
      <c r="F23" s="252"/>
      <c r="G23" s="253"/>
      <c r="H23" s="193">
        <v>3542505.52</v>
      </c>
      <c r="I23" s="193">
        <v>4546223.3600000003</v>
      </c>
      <c r="J23" s="193"/>
      <c r="K23" s="193"/>
      <c r="L23" s="193"/>
      <c r="M23" s="93"/>
      <c r="N23" s="59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61"/>
      <c r="AJ23" s="61"/>
      <c r="AK23" s="61"/>
      <c r="AL23" s="61"/>
      <c r="AM23" s="61"/>
      <c r="AN23" s="61"/>
      <c r="AO23" s="61"/>
      <c r="AP23" s="61"/>
      <c r="AQ23" s="61"/>
      <c r="AR23" s="61"/>
      <c r="AS23" s="61"/>
      <c r="AT23" s="61"/>
      <c r="AU23" s="61"/>
      <c r="AV23" s="61"/>
      <c r="AW23" s="61"/>
      <c r="AX23" s="61"/>
      <c r="AY23" s="61"/>
    </row>
    <row r="24" spans="2:51" ht="19.899999999999999" customHeight="1">
      <c r="B24" s="59"/>
      <c r="C24" s="72"/>
      <c r="D24" s="737" t="s">
        <v>5</v>
      </c>
      <c r="E24" s="738"/>
      <c r="F24" s="738"/>
      <c r="G24" s="738"/>
      <c r="H24" s="326">
        <f>+H6+H13</f>
        <v>57674711.460000001</v>
      </c>
      <c r="I24" s="326">
        <f>+I6+I13</f>
        <v>39219129.620000005</v>
      </c>
      <c r="J24" s="326">
        <f>+J6+J13</f>
        <v>0</v>
      </c>
      <c r="K24" s="326">
        <f>+K6+K13</f>
        <v>0</v>
      </c>
      <c r="L24" s="327">
        <f>+L6+L13</f>
        <v>0</v>
      </c>
      <c r="M24" s="93"/>
      <c r="N24" s="59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/>
      <c r="AH24" s="61"/>
      <c r="AI24" s="61"/>
      <c r="AJ24" s="61"/>
      <c r="AK24" s="61"/>
      <c r="AL24" s="61"/>
      <c r="AM24" s="61"/>
      <c r="AN24" s="61"/>
      <c r="AO24" s="61"/>
      <c r="AP24" s="61"/>
      <c r="AQ24" s="61"/>
      <c r="AR24" s="61"/>
      <c r="AS24" s="61"/>
      <c r="AT24" s="61"/>
      <c r="AU24" s="61"/>
      <c r="AV24" s="61"/>
      <c r="AW24" s="61"/>
      <c r="AX24" s="61"/>
      <c r="AY24" s="61"/>
    </row>
    <row r="25" spans="2:51" ht="9.9499999999999993" customHeight="1">
      <c r="B25" s="59"/>
      <c r="C25" s="98"/>
      <c r="D25" s="99"/>
      <c r="E25" s="100"/>
      <c r="F25" s="100"/>
      <c r="G25" s="100"/>
      <c r="H25" s="100"/>
      <c r="I25" s="100"/>
      <c r="J25" s="100"/>
      <c r="K25" s="100"/>
      <c r="L25" s="100"/>
      <c r="M25" s="94"/>
      <c r="N25" s="59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61"/>
      <c r="AL25" s="61"/>
      <c r="AM25" s="61"/>
      <c r="AN25" s="61"/>
      <c r="AO25" s="61"/>
      <c r="AP25" s="61"/>
      <c r="AQ25" s="61"/>
      <c r="AR25" s="61"/>
      <c r="AS25" s="61"/>
      <c r="AT25" s="61"/>
      <c r="AU25" s="61"/>
      <c r="AV25" s="61"/>
      <c r="AW25" s="61"/>
      <c r="AX25" s="61"/>
      <c r="AY25" s="61"/>
    </row>
    <row r="26" spans="2:51" ht="19.899999999999999" customHeight="1">
      <c r="C26" s="439">
        <v>2</v>
      </c>
      <c r="D26" s="739" t="s">
        <v>8</v>
      </c>
      <c r="E26" s="740"/>
      <c r="F26" s="740"/>
      <c r="G26" s="741"/>
      <c r="H26" s="633">
        <f>H5</f>
        <v>2023</v>
      </c>
      <c r="I26" s="440">
        <f>I5</f>
        <v>2022</v>
      </c>
      <c r="J26" s="440">
        <f>J5</f>
        <v>2021</v>
      </c>
      <c r="K26" s="440">
        <f>K5</f>
        <v>2020</v>
      </c>
      <c r="L26" s="441">
        <f>L5</f>
        <v>2019</v>
      </c>
      <c r="M26" s="93"/>
      <c r="N26" s="59"/>
      <c r="O26" s="61"/>
      <c r="P26" s="61"/>
      <c r="Q26" s="61" t="s">
        <v>6</v>
      </c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1"/>
      <c r="AL26" s="61"/>
      <c r="AM26" s="61"/>
      <c r="AN26" s="61"/>
      <c r="AO26" s="61"/>
      <c r="AP26" s="61"/>
      <c r="AQ26" s="61"/>
      <c r="AR26" s="61"/>
      <c r="AS26" s="61"/>
      <c r="AT26" s="61"/>
      <c r="AU26" s="61"/>
      <c r="AV26" s="61"/>
      <c r="AW26" s="61"/>
      <c r="AX26" s="61"/>
      <c r="AY26" s="61"/>
    </row>
    <row r="27" spans="2:51" ht="19.899999999999999" customHeight="1">
      <c r="B27" s="59"/>
      <c r="C27" s="72"/>
      <c r="D27" s="725" t="s">
        <v>76</v>
      </c>
      <c r="E27" s="726"/>
      <c r="F27" s="726"/>
      <c r="G27" s="727"/>
      <c r="H27" s="186">
        <f>SUM(H32:H41)+H29</f>
        <v>24508343.309999999</v>
      </c>
      <c r="I27" s="186">
        <f>SUM(I32:I41)+I29</f>
        <v>12337277.890000001</v>
      </c>
      <c r="J27" s="186">
        <f>SUM(J32:J41)+J29</f>
        <v>0</v>
      </c>
      <c r="K27" s="186">
        <f>SUM(K32:K41)+K29</f>
        <v>0</v>
      </c>
      <c r="L27" s="186">
        <f>SUM(L32:L41)+L29</f>
        <v>0</v>
      </c>
      <c r="M27" s="93"/>
      <c r="N27" s="59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</row>
    <row r="28" spans="2:51" ht="14.25">
      <c r="B28" s="59"/>
      <c r="C28" s="72"/>
      <c r="D28" s="180" t="s">
        <v>77</v>
      </c>
      <c r="E28" s="181"/>
      <c r="F28" s="181"/>
      <c r="G28" s="181"/>
      <c r="H28" s="182"/>
      <c r="I28" s="182"/>
      <c r="J28" s="182"/>
      <c r="K28" s="182"/>
      <c r="L28" s="182"/>
      <c r="M28" s="93"/>
      <c r="N28" s="59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61"/>
      <c r="AO28" s="61"/>
      <c r="AP28" s="61"/>
      <c r="AQ28" s="61"/>
      <c r="AR28" s="61"/>
      <c r="AS28" s="61"/>
      <c r="AT28" s="61"/>
      <c r="AU28" s="61"/>
      <c r="AV28" s="61"/>
      <c r="AW28" s="61"/>
      <c r="AX28" s="61"/>
      <c r="AY28" s="61"/>
    </row>
    <row r="29" spans="2:51" ht="14.25">
      <c r="B29" s="59"/>
      <c r="C29" s="72"/>
      <c r="D29" s="284" t="s">
        <v>78</v>
      </c>
      <c r="E29" s="183"/>
      <c r="F29" s="183"/>
      <c r="G29" s="183"/>
      <c r="H29" s="297">
        <f>SUM(H30:H31)</f>
        <v>100000</v>
      </c>
      <c r="I29" s="297">
        <f t="shared" ref="I29:L29" si="3">SUM(I30:I31)</f>
        <v>100000</v>
      </c>
      <c r="J29" s="297">
        <f t="shared" si="3"/>
        <v>0</v>
      </c>
      <c r="K29" s="297">
        <f t="shared" si="3"/>
        <v>0</v>
      </c>
      <c r="L29" s="297">
        <f t="shared" si="3"/>
        <v>0</v>
      </c>
      <c r="M29" s="93"/>
      <c r="N29" s="59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1"/>
      <c r="AN29" s="61"/>
      <c r="AO29" s="61"/>
      <c r="AP29" s="61"/>
      <c r="AQ29" s="61"/>
      <c r="AR29" s="61"/>
      <c r="AS29" s="61"/>
      <c r="AT29" s="61"/>
      <c r="AU29" s="61"/>
      <c r="AV29" s="61"/>
      <c r="AW29" s="61"/>
      <c r="AX29" s="61"/>
      <c r="AY29" s="61"/>
    </row>
    <row r="30" spans="2:51" ht="14.25">
      <c r="B30" s="59"/>
      <c r="C30" s="72"/>
      <c r="D30" s="244" t="s">
        <v>409</v>
      </c>
      <c r="E30" s="81"/>
      <c r="F30" s="81"/>
      <c r="G30" s="81"/>
      <c r="H30" s="87">
        <v>100000</v>
      </c>
      <c r="I30" s="87">
        <v>100000</v>
      </c>
      <c r="J30" s="87"/>
      <c r="K30" s="87"/>
      <c r="L30" s="87"/>
      <c r="M30" s="93"/>
      <c r="N30" s="59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1"/>
      <c r="AX30" s="61"/>
      <c r="AY30" s="61"/>
    </row>
    <row r="31" spans="2:51" ht="14.25">
      <c r="B31" s="59"/>
      <c r="C31" s="72"/>
      <c r="D31" s="257" t="s">
        <v>79</v>
      </c>
      <c r="E31" s="83"/>
      <c r="F31" s="83"/>
      <c r="G31" s="83"/>
      <c r="H31" s="89"/>
      <c r="I31" s="89"/>
      <c r="J31" s="89"/>
      <c r="K31" s="89"/>
      <c r="L31" s="89"/>
      <c r="M31" s="93"/>
      <c r="N31" s="59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61"/>
      <c r="AY31" s="61"/>
    </row>
    <row r="32" spans="2:51" ht="14.25">
      <c r="B32" s="59"/>
      <c r="C32" s="72"/>
      <c r="D32" s="285" t="s">
        <v>80</v>
      </c>
      <c r="E32" s="81"/>
      <c r="F32" s="81"/>
      <c r="G32" s="81"/>
      <c r="H32" s="87"/>
      <c r="I32" s="87"/>
      <c r="J32" s="87"/>
      <c r="K32" s="87"/>
      <c r="L32" s="87"/>
      <c r="M32" s="93"/>
      <c r="N32" s="59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</row>
    <row r="33" spans="2:51" ht="14.25">
      <c r="B33" s="59"/>
      <c r="C33" s="72"/>
      <c r="D33" s="286" t="s">
        <v>81</v>
      </c>
      <c r="E33" s="82"/>
      <c r="F33" s="82"/>
      <c r="G33" s="82"/>
      <c r="H33" s="87"/>
      <c r="I33" s="87"/>
      <c r="J33" s="87"/>
      <c r="K33" s="87"/>
      <c r="L33" s="87"/>
      <c r="M33" s="93"/>
      <c r="N33" s="59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AU33" s="61"/>
      <c r="AV33" s="61"/>
      <c r="AW33" s="61"/>
      <c r="AX33" s="61"/>
      <c r="AY33" s="61"/>
    </row>
    <row r="34" spans="2:51" ht="14.25">
      <c r="B34" s="59"/>
      <c r="C34" s="72"/>
      <c r="D34" s="286" t="s">
        <v>82</v>
      </c>
      <c r="E34" s="82"/>
      <c r="F34" s="82"/>
      <c r="G34" s="82"/>
      <c r="H34" s="87"/>
      <c r="I34" s="87"/>
      <c r="J34" s="87"/>
      <c r="K34" s="87"/>
      <c r="L34" s="87"/>
      <c r="M34" s="93"/>
      <c r="N34" s="59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</row>
    <row r="35" spans="2:51" ht="14.25">
      <c r="B35" s="59"/>
      <c r="C35" s="72"/>
      <c r="D35" s="286" t="s">
        <v>83</v>
      </c>
      <c r="E35" s="82"/>
      <c r="F35" s="82"/>
      <c r="G35" s="82"/>
      <c r="H35" s="87">
        <v>24408343.309999999</v>
      </c>
      <c r="I35" s="87">
        <v>12237277.890000001</v>
      </c>
      <c r="J35" s="87"/>
      <c r="K35" s="87"/>
      <c r="L35" s="87"/>
      <c r="M35" s="93"/>
      <c r="N35" s="59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61"/>
      <c r="AO35" s="61"/>
      <c r="AP35" s="61"/>
      <c r="AQ35" s="61"/>
      <c r="AR35" s="61"/>
      <c r="AS35" s="61"/>
      <c r="AT35" s="61"/>
      <c r="AU35" s="61"/>
      <c r="AV35" s="61"/>
      <c r="AW35" s="61"/>
      <c r="AX35" s="61"/>
      <c r="AY35" s="61"/>
    </row>
    <row r="36" spans="2:51" ht="14.25">
      <c r="B36" s="59"/>
      <c r="C36" s="72"/>
      <c r="D36" s="286" t="s">
        <v>84</v>
      </c>
      <c r="E36" s="82"/>
      <c r="F36" s="82"/>
      <c r="G36" s="82"/>
      <c r="H36" s="87"/>
      <c r="I36" s="87"/>
      <c r="J36" s="87"/>
      <c r="K36" s="87"/>
      <c r="L36" s="87"/>
      <c r="M36" s="93"/>
      <c r="N36" s="59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</row>
    <row r="37" spans="2:51" ht="14.25">
      <c r="B37" s="59"/>
      <c r="C37" s="72"/>
      <c r="D37" s="286" t="s">
        <v>85</v>
      </c>
      <c r="E37" s="82"/>
      <c r="F37" s="82"/>
      <c r="G37" s="82"/>
      <c r="H37" s="87"/>
      <c r="I37" s="87"/>
      <c r="J37" s="87"/>
      <c r="K37" s="87"/>
      <c r="L37" s="87"/>
      <c r="M37" s="93"/>
      <c r="N37" s="59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</row>
    <row r="38" spans="2:51" ht="14.25">
      <c r="B38" s="59"/>
      <c r="C38" s="72"/>
      <c r="D38" s="286" t="s">
        <v>86</v>
      </c>
      <c r="E38" s="82"/>
      <c r="F38" s="82"/>
      <c r="G38" s="82"/>
      <c r="H38" s="87"/>
      <c r="I38" s="87"/>
      <c r="J38" s="87"/>
      <c r="K38" s="87"/>
      <c r="L38" s="87"/>
      <c r="M38" s="93"/>
      <c r="N38" s="59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</row>
    <row r="39" spans="2:51" ht="14.25">
      <c r="B39" s="59"/>
      <c r="C39" s="72"/>
      <c r="D39" s="287" t="s">
        <v>87</v>
      </c>
      <c r="E39" s="83"/>
      <c r="F39" s="83"/>
      <c r="G39" s="83"/>
      <c r="H39" s="90"/>
      <c r="I39" s="90"/>
      <c r="J39" s="90"/>
      <c r="K39" s="90"/>
      <c r="L39" s="90"/>
      <c r="M39" s="93"/>
      <c r="N39" s="59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61"/>
      <c r="AK39" s="61"/>
      <c r="AL39" s="61"/>
      <c r="AM39" s="61"/>
      <c r="AN39" s="61"/>
      <c r="AO39" s="61"/>
      <c r="AP39" s="61"/>
      <c r="AQ39" s="61"/>
      <c r="AR39" s="61"/>
      <c r="AS39" s="61"/>
      <c r="AT39" s="61"/>
      <c r="AU39" s="61"/>
      <c r="AV39" s="61"/>
      <c r="AW39" s="61"/>
      <c r="AX39" s="61"/>
      <c r="AY39" s="61"/>
    </row>
    <row r="40" spans="2:51" ht="14.25">
      <c r="B40" s="59"/>
      <c r="C40" s="72"/>
      <c r="D40" s="184" t="s">
        <v>88</v>
      </c>
      <c r="E40" s="185"/>
      <c r="F40" s="185"/>
      <c r="G40" s="185"/>
      <c r="H40" s="91"/>
      <c r="I40" s="91"/>
      <c r="J40" s="91"/>
      <c r="K40" s="91"/>
      <c r="L40" s="91"/>
      <c r="M40" s="93"/>
      <c r="N40" s="59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1"/>
      <c r="AL40" s="61"/>
      <c r="AM40" s="61"/>
      <c r="AN40" s="61"/>
      <c r="AO40" s="61"/>
      <c r="AP40" s="61"/>
      <c r="AQ40" s="61"/>
      <c r="AR40" s="61"/>
      <c r="AS40" s="61"/>
      <c r="AT40" s="61"/>
      <c r="AU40" s="61"/>
      <c r="AV40" s="61"/>
      <c r="AW40" s="61"/>
      <c r="AX40" s="61"/>
      <c r="AY40" s="61"/>
    </row>
    <row r="41" spans="2:51" ht="14.25">
      <c r="B41" s="59"/>
      <c r="C41" s="72"/>
      <c r="D41" s="184" t="s">
        <v>410</v>
      </c>
      <c r="E41" s="185"/>
      <c r="F41" s="185"/>
      <c r="G41" s="185"/>
      <c r="H41" s="91"/>
      <c r="I41" s="91"/>
      <c r="J41" s="91"/>
      <c r="K41" s="91"/>
      <c r="L41" s="91"/>
      <c r="M41" s="93"/>
      <c r="N41" s="59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61"/>
      <c r="AK41" s="61"/>
      <c r="AL41" s="61"/>
      <c r="AM41" s="61"/>
      <c r="AN41" s="61"/>
      <c r="AO41" s="61"/>
      <c r="AP41" s="61"/>
      <c r="AQ41" s="61"/>
      <c r="AR41" s="61"/>
      <c r="AS41" s="61"/>
      <c r="AT41" s="61"/>
      <c r="AU41" s="61"/>
      <c r="AV41" s="61"/>
      <c r="AW41" s="61"/>
      <c r="AX41" s="61"/>
      <c r="AY41" s="61"/>
    </row>
    <row r="42" spans="2:51" ht="19.899999999999999" customHeight="1">
      <c r="B42" s="59"/>
      <c r="C42" s="72"/>
      <c r="D42" s="719" t="s">
        <v>89</v>
      </c>
      <c r="E42" s="720"/>
      <c r="F42" s="720"/>
      <c r="G42" s="721"/>
      <c r="H42" s="187">
        <f>SUM(H48:H50)+H44+H43</f>
        <v>15288419</v>
      </c>
      <c r="I42" s="187">
        <f t="shared" ref="I42:L42" si="4">SUM(I48:I50)+I44+I43</f>
        <v>8535248</v>
      </c>
      <c r="J42" s="187">
        <f t="shared" si="4"/>
        <v>0</v>
      </c>
      <c r="K42" s="187">
        <f t="shared" si="4"/>
        <v>0</v>
      </c>
      <c r="L42" s="187">
        <f t="shared" si="4"/>
        <v>0</v>
      </c>
      <c r="M42" s="93"/>
      <c r="N42" s="59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1"/>
    </row>
    <row r="43" spans="2:51" ht="14.25">
      <c r="B43" s="59"/>
      <c r="C43" s="72"/>
      <c r="D43" s="290" t="s">
        <v>90</v>
      </c>
      <c r="E43" s="75"/>
      <c r="F43" s="75"/>
      <c r="G43" s="76"/>
      <c r="H43" s="87"/>
      <c r="I43" s="87"/>
      <c r="J43" s="87"/>
      <c r="K43" s="87"/>
      <c r="L43" s="87"/>
      <c r="M43" s="93"/>
      <c r="N43" s="59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1"/>
      <c r="AX43" s="61"/>
      <c r="AY43" s="61"/>
    </row>
    <row r="44" spans="2:51" ht="14.25">
      <c r="B44" s="59"/>
      <c r="C44" s="72"/>
      <c r="D44" s="291" t="s">
        <v>91</v>
      </c>
      <c r="E44" s="188"/>
      <c r="F44" s="188"/>
      <c r="G44" s="189"/>
      <c r="H44" s="296">
        <f>SUM(H45:H47)</f>
        <v>15288419</v>
      </c>
      <c r="I44" s="296">
        <f t="shared" ref="I44:L44" si="5">SUM(I45:I47)</f>
        <v>8535248</v>
      </c>
      <c r="J44" s="296">
        <f t="shared" si="5"/>
        <v>0</v>
      </c>
      <c r="K44" s="296">
        <f t="shared" si="5"/>
        <v>0</v>
      </c>
      <c r="L44" s="296">
        <f t="shared" si="5"/>
        <v>0</v>
      </c>
      <c r="M44" s="93"/>
      <c r="N44" s="59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J44" s="61"/>
      <c r="AK44" s="61"/>
      <c r="AL44" s="61"/>
      <c r="AM44" s="61"/>
      <c r="AN44" s="61"/>
      <c r="AO44" s="61"/>
      <c r="AP44" s="61"/>
      <c r="AQ44" s="61"/>
      <c r="AR44" s="61"/>
      <c r="AS44" s="61"/>
      <c r="AT44" s="61"/>
      <c r="AU44" s="61"/>
      <c r="AV44" s="61"/>
      <c r="AW44" s="61"/>
      <c r="AX44" s="61"/>
      <c r="AY44" s="61"/>
    </row>
    <row r="45" spans="2:51" ht="14.25">
      <c r="B45" s="59"/>
      <c r="C45" s="72"/>
      <c r="D45" s="242" t="s">
        <v>92</v>
      </c>
      <c r="E45" s="75"/>
      <c r="F45" s="75"/>
      <c r="G45" s="76"/>
      <c r="H45" s="87">
        <v>15288419</v>
      </c>
      <c r="I45" s="87">
        <v>8535248</v>
      </c>
      <c r="J45" s="87"/>
      <c r="K45" s="87"/>
      <c r="L45" s="87"/>
      <c r="M45" s="93"/>
      <c r="N45" s="59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1"/>
    </row>
    <row r="46" spans="2:51" ht="14.25">
      <c r="B46" s="59"/>
      <c r="C46" s="72"/>
      <c r="D46" s="243" t="s">
        <v>93</v>
      </c>
      <c r="E46" s="77"/>
      <c r="F46" s="77"/>
      <c r="G46" s="78"/>
      <c r="H46" s="88"/>
      <c r="I46" s="88"/>
      <c r="J46" s="88"/>
      <c r="K46" s="88"/>
      <c r="L46" s="88"/>
      <c r="M46" s="93"/>
      <c r="N46" s="59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</row>
    <row r="47" spans="2:51" ht="14.25">
      <c r="B47" s="59"/>
      <c r="C47" s="72"/>
      <c r="D47" s="258" t="s">
        <v>94</v>
      </c>
      <c r="E47" s="79"/>
      <c r="F47" s="79"/>
      <c r="G47" s="80"/>
      <c r="H47" s="89"/>
      <c r="I47" s="89"/>
      <c r="J47" s="89"/>
      <c r="K47" s="89"/>
      <c r="L47" s="89"/>
      <c r="M47" s="93"/>
      <c r="N47" s="59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/>
      <c r="AH47" s="61"/>
      <c r="AI47" s="61"/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</row>
    <row r="48" spans="2:51" ht="14.25">
      <c r="B48" s="59"/>
      <c r="C48" s="72"/>
      <c r="D48" s="290" t="s">
        <v>95</v>
      </c>
      <c r="E48" s="75"/>
      <c r="F48" s="75"/>
      <c r="G48" s="76"/>
      <c r="H48" s="87"/>
      <c r="I48" s="87"/>
      <c r="J48" s="87"/>
      <c r="K48" s="87"/>
      <c r="L48" s="87"/>
      <c r="M48" s="93"/>
      <c r="N48" s="59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  <c r="AA48" s="61"/>
      <c r="AB48" s="61"/>
      <c r="AC48" s="61"/>
      <c r="AD48" s="61"/>
      <c r="AE48" s="61"/>
      <c r="AF48" s="61"/>
      <c r="AG48" s="61"/>
      <c r="AH48" s="61"/>
      <c r="AI48" s="61"/>
      <c r="AJ48" s="61"/>
      <c r="AK48" s="61"/>
      <c r="AL48" s="61"/>
      <c r="AM48" s="61"/>
      <c r="AN48" s="61"/>
      <c r="AO48" s="61"/>
      <c r="AP48" s="61"/>
      <c r="AQ48" s="61"/>
      <c r="AR48" s="61"/>
      <c r="AS48" s="61"/>
      <c r="AT48" s="61"/>
      <c r="AU48" s="61"/>
      <c r="AV48" s="61"/>
      <c r="AW48" s="61"/>
      <c r="AX48" s="61"/>
      <c r="AY48" s="61"/>
    </row>
    <row r="49" spans="2:51" ht="14.25">
      <c r="B49" s="59"/>
      <c r="C49" s="72"/>
      <c r="D49" s="292" t="s">
        <v>96</v>
      </c>
      <c r="E49" s="77"/>
      <c r="F49" s="77"/>
      <c r="G49" s="78"/>
      <c r="H49" s="88"/>
      <c r="I49" s="88"/>
      <c r="J49" s="88"/>
      <c r="K49" s="88"/>
      <c r="L49" s="88"/>
      <c r="M49" s="93"/>
      <c r="N49" s="59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  <c r="AF49" s="61"/>
      <c r="AG49" s="61"/>
      <c r="AH49" s="61"/>
      <c r="AI49" s="61"/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</row>
    <row r="50" spans="2:51" ht="14.25">
      <c r="B50" s="59"/>
      <c r="C50" s="72"/>
      <c r="D50" s="293" t="s">
        <v>97</v>
      </c>
      <c r="E50" s="79"/>
      <c r="F50" s="79"/>
      <c r="G50" s="80"/>
      <c r="H50" s="89"/>
      <c r="I50" s="89"/>
      <c r="J50" s="89"/>
      <c r="K50" s="89"/>
      <c r="L50" s="89"/>
      <c r="M50" s="93"/>
      <c r="N50" s="63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61"/>
      <c r="AE50" s="61"/>
      <c r="AF50" s="61"/>
      <c r="AG50" s="61"/>
      <c r="AH50" s="61"/>
      <c r="AI50" s="61"/>
      <c r="AJ50" s="61"/>
      <c r="AK50" s="61"/>
      <c r="AL50" s="61"/>
      <c r="AM50" s="61"/>
      <c r="AN50" s="61"/>
      <c r="AO50" s="61"/>
      <c r="AP50" s="61"/>
      <c r="AQ50" s="61"/>
      <c r="AR50" s="61"/>
      <c r="AS50" s="61"/>
      <c r="AT50" s="61"/>
      <c r="AU50" s="61"/>
      <c r="AV50" s="61"/>
      <c r="AW50" s="61"/>
      <c r="AX50" s="61"/>
      <c r="AY50" s="61"/>
    </row>
    <row r="51" spans="2:51" ht="19.899999999999999" customHeight="1">
      <c r="B51" s="59"/>
      <c r="C51" s="72"/>
      <c r="D51" s="719" t="s">
        <v>98</v>
      </c>
      <c r="E51" s="720"/>
      <c r="F51" s="720"/>
      <c r="G51" s="721"/>
      <c r="H51" s="187">
        <f>SUM(H52:H54)+H58+H59+H62</f>
        <v>17877949</v>
      </c>
      <c r="I51" s="187">
        <f t="shared" ref="I51:L51" si="6">SUM(I52:I54)+I58+I59+I62</f>
        <v>18346605</v>
      </c>
      <c r="J51" s="187">
        <f t="shared" si="6"/>
        <v>0</v>
      </c>
      <c r="K51" s="187">
        <f t="shared" si="6"/>
        <v>0</v>
      </c>
      <c r="L51" s="187">
        <f t="shared" si="6"/>
        <v>0</v>
      </c>
      <c r="M51" s="93"/>
      <c r="N51" s="63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  <c r="AA51" s="61"/>
      <c r="AB51" s="61"/>
      <c r="AC51" s="61"/>
      <c r="AD51" s="61"/>
      <c r="AE51" s="61"/>
      <c r="AF51" s="61"/>
      <c r="AG51" s="61"/>
      <c r="AH51" s="61"/>
      <c r="AI51" s="61"/>
      <c r="AJ51" s="61"/>
      <c r="AK51" s="61"/>
      <c r="AL51" s="61"/>
      <c r="AM51" s="61"/>
      <c r="AN51" s="61"/>
      <c r="AO51" s="61"/>
      <c r="AP51" s="61"/>
      <c r="AQ51" s="61"/>
      <c r="AR51" s="61"/>
      <c r="AS51" s="61"/>
      <c r="AT51" s="61"/>
      <c r="AU51" s="61"/>
      <c r="AV51" s="61"/>
      <c r="AW51" s="61"/>
      <c r="AX51" s="61"/>
      <c r="AY51" s="61"/>
    </row>
    <row r="52" spans="2:51" ht="14.25">
      <c r="B52" s="59"/>
      <c r="C52" s="72"/>
      <c r="D52" s="290" t="s">
        <v>374</v>
      </c>
      <c r="E52" s="75"/>
      <c r="F52" s="75"/>
      <c r="G52" s="76"/>
      <c r="H52" s="87"/>
      <c r="I52" s="87"/>
      <c r="J52" s="87"/>
      <c r="K52" s="87"/>
      <c r="L52" s="87"/>
      <c r="M52" s="93"/>
      <c r="N52" s="59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61"/>
      <c r="AF52" s="61"/>
      <c r="AG52" s="61"/>
      <c r="AH52" s="61"/>
      <c r="AI52" s="61"/>
      <c r="AJ52" s="61"/>
      <c r="AK52" s="61"/>
      <c r="AL52" s="61"/>
      <c r="AM52" s="61"/>
      <c r="AN52" s="61"/>
      <c r="AO52" s="61"/>
      <c r="AP52" s="61"/>
      <c r="AQ52" s="61"/>
      <c r="AR52" s="61"/>
      <c r="AS52" s="61"/>
      <c r="AT52" s="61"/>
      <c r="AU52" s="61"/>
      <c r="AV52" s="61"/>
      <c r="AW52" s="61"/>
      <c r="AX52" s="61"/>
      <c r="AY52" s="61"/>
    </row>
    <row r="53" spans="2:51" ht="14.25">
      <c r="B53" s="59"/>
      <c r="C53" s="72"/>
      <c r="D53" s="292" t="s">
        <v>99</v>
      </c>
      <c r="E53" s="77"/>
      <c r="F53" s="77"/>
      <c r="G53" s="78"/>
      <c r="H53" s="88"/>
      <c r="I53" s="88"/>
      <c r="J53" s="88"/>
      <c r="K53" s="88"/>
      <c r="L53" s="88"/>
      <c r="M53" s="93"/>
      <c r="N53" s="59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61"/>
      <c r="AF53" s="61"/>
      <c r="AG53" s="61"/>
      <c r="AH53" s="61"/>
      <c r="AI53" s="61"/>
      <c r="AJ53" s="61"/>
      <c r="AK53" s="61"/>
      <c r="AL53" s="61"/>
      <c r="AM53" s="61"/>
      <c r="AN53" s="61"/>
      <c r="AO53" s="61"/>
      <c r="AP53" s="61"/>
      <c r="AQ53" s="61"/>
      <c r="AR53" s="61"/>
      <c r="AS53" s="61"/>
      <c r="AT53" s="61"/>
      <c r="AU53" s="61"/>
      <c r="AV53" s="61"/>
      <c r="AW53" s="61"/>
      <c r="AX53" s="61"/>
      <c r="AY53" s="61"/>
    </row>
    <row r="54" spans="2:51" ht="14.25">
      <c r="B54" s="59"/>
      <c r="C54" s="72"/>
      <c r="D54" s="291" t="s">
        <v>100</v>
      </c>
      <c r="E54" s="188"/>
      <c r="F54" s="188"/>
      <c r="G54" s="189"/>
      <c r="H54" s="296">
        <f>SUM(H55:H57)</f>
        <v>17877949</v>
      </c>
      <c r="I54" s="296">
        <f t="shared" ref="I54:L54" si="7">SUM(I55:I57)</f>
        <v>18346605</v>
      </c>
      <c r="J54" s="296">
        <f t="shared" si="7"/>
        <v>0</v>
      </c>
      <c r="K54" s="296">
        <f t="shared" si="7"/>
        <v>0</v>
      </c>
      <c r="L54" s="296">
        <f t="shared" si="7"/>
        <v>0</v>
      </c>
      <c r="M54" s="93"/>
      <c r="N54" s="59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F54" s="61"/>
      <c r="AG54" s="61"/>
      <c r="AH54" s="61"/>
      <c r="AI54" s="61"/>
      <c r="AJ54" s="61"/>
      <c r="AK54" s="61"/>
      <c r="AL54" s="61"/>
      <c r="AM54" s="61"/>
      <c r="AN54" s="61"/>
      <c r="AO54" s="61"/>
      <c r="AP54" s="61"/>
      <c r="AQ54" s="61"/>
      <c r="AR54" s="61"/>
      <c r="AS54" s="61"/>
      <c r="AT54" s="61"/>
      <c r="AU54" s="61"/>
      <c r="AV54" s="61"/>
      <c r="AW54" s="61"/>
      <c r="AX54" s="61"/>
      <c r="AY54" s="61"/>
    </row>
    <row r="55" spans="2:51" ht="14.25">
      <c r="B55" s="59"/>
      <c r="C55" s="72"/>
      <c r="D55" s="242" t="s">
        <v>92</v>
      </c>
      <c r="E55" s="75"/>
      <c r="F55" s="75"/>
      <c r="G55" s="76"/>
      <c r="H55" s="87">
        <v>3828327</v>
      </c>
      <c r="I55" s="87">
        <v>3752051</v>
      </c>
      <c r="J55" s="87"/>
      <c r="K55" s="87"/>
      <c r="L55" s="87"/>
      <c r="M55" s="93"/>
      <c r="N55" s="59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1"/>
      <c r="AL55" s="61"/>
      <c r="AM55" s="61"/>
      <c r="AN55" s="61"/>
      <c r="AO55" s="61"/>
      <c r="AP55" s="61"/>
      <c r="AQ55" s="61"/>
      <c r="AR55" s="61"/>
      <c r="AS55" s="61"/>
      <c r="AT55" s="61"/>
      <c r="AU55" s="61"/>
      <c r="AV55" s="61"/>
      <c r="AW55" s="61"/>
      <c r="AX55" s="61"/>
      <c r="AY55" s="61"/>
    </row>
    <row r="56" spans="2:51" ht="14.25">
      <c r="B56" s="59"/>
      <c r="C56" s="72"/>
      <c r="D56" s="243" t="s">
        <v>93</v>
      </c>
      <c r="E56" s="77"/>
      <c r="F56" s="77"/>
      <c r="G56" s="78"/>
      <c r="H56" s="88">
        <v>11319605</v>
      </c>
      <c r="I56" s="88">
        <v>12143148</v>
      </c>
      <c r="J56" s="88"/>
      <c r="K56" s="88"/>
      <c r="L56" s="88"/>
      <c r="M56" s="93"/>
      <c r="N56" s="59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61"/>
      <c r="AG56" s="61"/>
      <c r="AH56" s="61"/>
      <c r="AI56" s="61"/>
      <c r="AJ56" s="61"/>
      <c r="AK56" s="61"/>
      <c r="AL56" s="61"/>
      <c r="AM56" s="61"/>
      <c r="AN56" s="61"/>
      <c r="AO56" s="61"/>
      <c r="AP56" s="61"/>
      <c r="AQ56" s="61"/>
      <c r="AR56" s="61"/>
      <c r="AS56" s="61"/>
      <c r="AT56" s="61"/>
      <c r="AU56" s="61"/>
      <c r="AV56" s="61"/>
      <c r="AW56" s="61"/>
      <c r="AX56" s="61"/>
      <c r="AY56" s="61"/>
    </row>
    <row r="57" spans="2:51" ht="14.25">
      <c r="B57" s="59"/>
      <c r="C57" s="72"/>
      <c r="D57" s="258" t="s">
        <v>105</v>
      </c>
      <c r="E57" s="79"/>
      <c r="F57" s="79"/>
      <c r="G57" s="80"/>
      <c r="H57" s="89">
        <f>474341+2255676</f>
        <v>2730017</v>
      </c>
      <c r="I57" s="89">
        <v>2451406</v>
      </c>
      <c r="J57" s="89"/>
      <c r="K57" s="89"/>
      <c r="L57" s="89"/>
      <c r="M57" s="93"/>
      <c r="N57" s="59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1"/>
      <c r="AH57" s="61"/>
      <c r="AI57" s="61"/>
      <c r="AJ57" s="61"/>
      <c r="AK57" s="61"/>
      <c r="AL57" s="61"/>
      <c r="AM57" s="61"/>
      <c r="AN57" s="61"/>
      <c r="AO57" s="61"/>
      <c r="AP57" s="61"/>
      <c r="AQ57" s="61"/>
      <c r="AR57" s="61"/>
      <c r="AS57" s="61"/>
      <c r="AT57" s="61"/>
      <c r="AU57" s="61"/>
      <c r="AV57" s="61"/>
      <c r="AW57" s="61"/>
      <c r="AX57" s="61"/>
      <c r="AY57" s="61"/>
    </row>
    <row r="58" spans="2:51" ht="14.25">
      <c r="B58" s="59"/>
      <c r="C58" s="72"/>
      <c r="D58" s="290" t="s">
        <v>101</v>
      </c>
      <c r="E58" s="75"/>
      <c r="F58" s="75"/>
      <c r="G58" s="76"/>
      <c r="H58" s="87"/>
      <c r="I58" s="87"/>
      <c r="J58" s="87"/>
      <c r="K58" s="87"/>
      <c r="L58" s="87"/>
      <c r="M58" s="93"/>
      <c r="N58" s="59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1"/>
      <c r="AL58" s="61"/>
      <c r="AM58" s="61"/>
      <c r="AN58" s="61"/>
      <c r="AO58" s="61"/>
      <c r="AP58" s="61"/>
      <c r="AQ58" s="61"/>
      <c r="AR58" s="61"/>
      <c r="AS58" s="61"/>
      <c r="AT58" s="61"/>
      <c r="AU58" s="61"/>
      <c r="AV58" s="61"/>
      <c r="AW58" s="61"/>
      <c r="AX58" s="61"/>
      <c r="AY58" s="61"/>
    </row>
    <row r="59" spans="2:51" ht="14.25">
      <c r="B59" s="59"/>
      <c r="C59" s="72"/>
      <c r="D59" s="291" t="s">
        <v>445</v>
      </c>
      <c r="E59" s="188"/>
      <c r="F59" s="188"/>
      <c r="G59" s="295"/>
      <c r="H59" s="296">
        <f>SUM(H60:H61)</f>
        <v>0</v>
      </c>
      <c r="I59" s="296">
        <f t="shared" ref="I59:L59" si="8">SUM(I60:I61)</f>
        <v>0</v>
      </c>
      <c r="J59" s="296">
        <f t="shared" si="8"/>
        <v>0</v>
      </c>
      <c r="K59" s="296">
        <f t="shared" si="8"/>
        <v>0</v>
      </c>
      <c r="L59" s="296">
        <f t="shared" si="8"/>
        <v>0</v>
      </c>
      <c r="M59" s="93"/>
      <c r="N59" s="59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61"/>
      <c r="AL59" s="61"/>
      <c r="AM59" s="61"/>
      <c r="AN59" s="61"/>
      <c r="AO59" s="61"/>
      <c r="AP59" s="61"/>
      <c r="AQ59" s="61"/>
      <c r="AR59" s="61"/>
      <c r="AS59" s="61"/>
      <c r="AT59" s="61"/>
      <c r="AU59" s="61"/>
      <c r="AV59" s="61"/>
      <c r="AW59" s="61"/>
      <c r="AX59" s="61"/>
      <c r="AY59" s="61"/>
    </row>
    <row r="60" spans="2:51" ht="14.25">
      <c r="B60" s="59"/>
      <c r="C60" s="72"/>
      <c r="D60" s="242" t="s">
        <v>106</v>
      </c>
      <c r="E60" s="75"/>
      <c r="F60" s="75"/>
      <c r="G60" s="76"/>
      <c r="H60" s="87"/>
      <c r="I60" s="87"/>
      <c r="J60" s="87"/>
      <c r="K60" s="87"/>
      <c r="L60" s="87"/>
      <c r="M60" s="93"/>
      <c r="N60" s="59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  <c r="AW60" s="61"/>
      <c r="AX60" s="61"/>
      <c r="AY60" s="61"/>
    </row>
    <row r="61" spans="2:51" ht="14.25">
      <c r="B61" s="59"/>
      <c r="C61" s="72"/>
      <c r="D61" s="258" t="s">
        <v>107</v>
      </c>
      <c r="E61" s="79"/>
      <c r="F61" s="79"/>
      <c r="G61" s="80"/>
      <c r="H61" s="89"/>
      <c r="I61" s="89"/>
      <c r="J61" s="89"/>
      <c r="K61" s="89"/>
      <c r="L61" s="89"/>
      <c r="M61" s="93"/>
      <c r="N61" s="59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  <c r="AH61" s="61"/>
      <c r="AI61" s="61"/>
      <c r="AJ61" s="61"/>
      <c r="AK61" s="61"/>
      <c r="AL61" s="61"/>
      <c r="AM61" s="61"/>
      <c r="AN61" s="61"/>
      <c r="AO61" s="61"/>
      <c r="AP61" s="61"/>
      <c r="AQ61" s="61"/>
      <c r="AR61" s="61"/>
      <c r="AS61" s="61"/>
      <c r="AT61" s="61"/>
      <c r="AU61" s="61"/>
      <c r="AV61" s="61"/>
      <c r="AW61" s="61"/>
      <c r="AX61" s="61"/>
      <c r="AY61" s="61"/>
    </row>
    <row r="62" spans="2:51" ht="14.25">
      <c r="B62" s="59"/>
      <c r="C62" s="72"/>
      <c r="D62" s="294" t="s">
        <v>74</v>
      </c>
      <c r="E62" s="190"/>
      <c r="F62" s="190"/>
      <c r="G62" s="191"/>
      <c r="H62" s="192"/>
      <c r="I62" s="192"/>
      <c r="J62" s="192"/>
      <c r="K62" s="192"/>
      <c r="L62" s="192"/>
      <c r="M62" s="93"/>
      <c r="N62" s="59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  <c r="AH62" s="61"/>
      <c r="AI62" s="61"/>
      <c r="AJ62" s="61"/>
      <c r="AK62" s="61"/>
      <c r="AL62" s="61"/>
      <c r="AM62" s="61"/>
      <c r="AN62" s="61"/>
      <c r="AO62" s="61"/>
      <c r="AP62" s="61"/>
      <c r="AQ62" s="61"/>
      <c r="AR62" s="61"/>
      <c r="AS62" s="61"/>
      <c r="AT62" s="61"/>
      <c r="AU62" s="61"/>
      <c r="AV62" s="61"/>
      <c r="AW62" s="61"/>
      <c r="AX62" s="61"/>
      <c r="AY62" s="61"/>
    </row>
    <row r="63" spans="2:51" ht="19.899999999999999" customHeight="1">
      <c r="B63" s="59"/>
      <c r="C63" s="72"/>
      <c r="D63" s="717" t="s">
        <v>4</v>
      </c>
      <c r="E63" s="718"/>
      <c r="F63" s="718"/>
      <c r="G63" s="718"/>
      <c r="H63" s="324">
        <f>+H27+H42+H51</f>
        <v>57674711.310000002</v>
      </c>
      <c r="I63" s="324">
        <f>+I27+I42+I51</f>
        <v>39219130.890000001</v>
      </c>
      <c r="J63" s="324">
        <f>+J27+J42+J51</f>
        <v>0</v>
      </c>
      <c r="K63" s="324">
        <f>+K27+K42+K51</f>
        <v>0</v>
      </c>
      <c r="L63" s="325">
        <f>+L27+L42+L51</f>
        <v>0</v>
      </c>
      <c r="M63" s="93"/>
      <c r="N63" s="59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61"/>
      <c r="AG63" s="61"/>
      <c r="AH63" s="61"/>
      <c r="AI63" s="61"/>
      <c r="AJ63" s="61"/>
      <c r="AK63" s="61"/>
      <c r="AL63" s="61"/>
      <c r="AM63" s="61"/>
      <c r="AN63" s="61"/>
      <c r="AO63" s="61"/>
      <c r="AP63" s="61"/>
      <c r="AQ63" s="61"/>
      <c r="AR63" s="61"/>
      <c r="AS63" s="61"/>
      <c r="AT63" s="61"/>
      <c r="AU63" s="61"/>
      <c r="AV63" s="61"/>
      <c r="AW63" s="61"/>
      <c r="AX63" s="61"/>
      <c r="AY63" s="61"/>
    </row>
    <row r="64" spans="2:51" ht="9.9499999999999993" customHeight="1">
      <c r="B64" s="59"/>
      <c r="C64" s="72"/>
      <c r="D64" s="96"/>
      <c r="E64" s="96"/>
      <c r="F64" s="96"/>
      <c r="G64" s="96"/>
      <c r="H64" s="97"/>
      <c r="I64" s="97"/>
      <c r="J64" s="97"/>
      <c r="K64" s="97"/>
      <c r="L64" s="97"/>
      <c r="M64" s="93"/>
      <c r="N64" s="59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1"/>
      <c r="AG64" s="61"/>
      <c r="AH64" s="61"/>
      <c r="AI64" s="61"/>
      <c r="AJ64" s="61"/>
      <c r="AK64" s="61"/>
      <c r="AL64" s="61"/>
      <c r="AM64" s="61"/>
      <c r="AN64" s="61"/>
      <c r="AO64" s="61"/>
      <c r="AP64" s="61"/>
      <c r="AQ64" s="61"/>
      <c r="AR64" s="61"/>
      <c r="AS64" s="61"/>
      <c r="AT64" s="61"/>
      <c r="AU64" s="61"/>
      <c r="AV64" s="61"/>
      <c r="AW64" s="61"/>
      <c r="AX64" s="61"/>
      <c r="AY64" s="61"/>
    </row>
    <row r="65" spans="2:51" ht="19.899999999999999" customHeight="1">
      <c r="C65" s="439">
        <v>3</v>
      </c>
      <c r="D65" s="714" t="s">
        <v>441</v>
      </c>
      <c r="E65" s="715"/>
      <c r="F65" s="715"/>
      <c r="G65" s="716"/>
      <c r="H65" s="442">
        <f>H26</f>
        <v>2023</v>
      </c>
      <c r="I65" s="443">
        <f>I26</f>
        <v>2022</v>
      </c>
      <c r="J65" s="443">
        <f>J26</f>
        <v>2021</v>
      </c>
      <c r="K65" s="443">
        <f>K26</f>
        <v>2020</v>
      </c>
      <c r="L65" s="443">
        <f>L26</f>
        <v>2019</v>
      </c>
      <c r="M65" s="93"/>
      <c r="N65" s="59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61"/>
      <c r="AG65" s="61"/>
      <c r="AH65" s="61"/>
      <c r="AI65" s="61"/>
      <c r="AJ65" s="61"/>
      <c r="AK65" s="61"/>
      <c r="AL65" s="61"/>
      <c r="AM65" s="61"/>
      <c r="AN65" s="61"/>
      <c r="AO65" s="61"/>
      <c r="AP65" s="61"/>
      <c r="AQ65" s="61"/>
      <c r="AR65" s="61"/>
      <c r="AS65" s="61"/>
      <c r="AT65" s="61"/>
      <c r="AU65" s="61"/>
      <c r="AV65" s="61"/>
      <c r="AW65" s="61"/>
      <c r="AX65" s="61"/>
      <c r="AY65" s="61"/>
    </row>
    <row r="66" spans="2:51" ht="14.25">
      <c r="B66" s="59"/>
      <c r="C66" s="72"/>
      <c r="D66" s="288" t="s">
        <v>108</v>
      </c>
      <c r="E66" s="263"/>
      <c r="F66" s="263"/>
      <c r="G66" s="279"/>
      <c r="H66" s="92"/>
      <c r="I66" s="92"/>
      <c r="J66" s="92"/>
      <c r="K66" s="92"/>
      <c r="L66" s="92"/>
      <c r="M66" s="93"/>
      <c r="N66" s="59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61"/>
      <c r="AL66" s="61"/>
      <c r="AM66" s="61"/>
      <c r="AN66" s="61"/>
      <c r="AO66" s="61"/>
      <c r="AP66" s="61"/>
      <c r="AQ66" s="61"/>
      <c r="AR66" s="61"/>
      <c r="AS66" s="61"/>
      <c r="AT66" s="61"/>
      <c r="AU66" s="61"/>
      <c r="AV66" s="61"/>
      <c r="AW66" s="61"/>
      <c r="AX66" s="61"/>
      <c r="AY66" s="61"/>
    </row>
    <row r="67" spans="2:51" ht="14.25">
      <c r="B67" s="59"/>
      <c r="C67" s="72"/>
      <c r="D67" s="654" t="s">
        <v>439</v>
      </c>
      <c r="E67" s="655"/>
      <c r="F67" s="655"/>
      <c r="G67" s="656"/>
      <c r="H67" s="92"/>
      <c r="I67" s="92"/>
      <c r="J67" s="92"/>
      <c r="K67" s="92"/>
      <c r="L67" s="92"/>
      <c r="M67" s="93"/>
      <c r="N67" s="59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61"/>
      <c r="AL67" s="61"/>
      <c r="AM67" s="61"/>
      <c r="AN67" s="61"/>
      <c r="AO67" s="61"/>
      <c r="AP67" s="61"/>
      <c r="AQ67" s="61"/>
      <c r="AR67" s="61"/>
      <c r="AS67" s="61"/>
      <c r="AT67" s="61"/>
      <c r="AU67" s="61"/>
      <c r="AV67" s="61"/>
      <c r="AW67" s="61"/>
      <c r="AX67" s="61"/>
      <c r="AY67" s="61"/>
    </row>
    <row r="68" spans="2:51" ht="14.25">
      <c r="B68" s="59"/>
      <c r="C68" s="72"/>
      <c r="D68" s="289" t="s">
        <v>440</v>
      </c>
      <c r="E68" s="194"/>
      <c r="F68" s="194"/>
      <c r="G68" s="195"/>
      <c r="H68" s="193"/>
      <c r="I68" s="193"/>
      <c r="J68" s="193"/>
      <c r="K68" s="193"/>
      <c r="L68" s="193"/>
      <c r="M68" s="93"/>
      <c r="N68" s="59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1"/>
      <c r="AE68" s="61"/>
      <c r="AF68" s="61"/>
      <c r="AG68" s="61"/>
      <c r="AH68" s="61"/>
      <c r="AI68" s="61"/>
      <c r="AJ68" s="61"/>
      <c r="AK68" s="61"/>
      <c r="AL68" s="61"/>
      <c r="AM68" s="61"/>
      <c r="AN68" s="61"/>
      <c r="AO68" s="61"/>
      <c r="AP68" s="61"/>
      <c r="AQ68" s="61"/>
      <c r="AR68" s="61"/>
      <c r="AS68" s="61"/>
      <c r="AT68" s="61"/>
      <c r="AU68" s="61"/>
      <c r="AV68" s="61"/>
      <c r="AW68" s="61"/>
      <c r="AX68" s="61"/>
      <c r="AY68" s="61"/>
    </row>
    <row r="69" spans="2:51" ht="14.25">
      <c r="B69" s="59"/>
      <c r="C69" s="72"/>
      <c r="D69" s="289" t="s">
        <v>442</v>
      </c>
      <c r="E69" s="194"/>
      <c r="F69" s="194"/>
      <c r="G69" s="195"/>
      <c r="H69" s="193"/>
      <c r="I69" s="193"/>
      <c r="J69" s="193"/>
      <c r="K69" s="193"/>
      <c r="L69" s="193"/>
      <c r="M69" s="93"/>
      <c r="N69" s="59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1"/>
      <c r="AF69" s="61"/>
      <c r="AG69" s="61"/>
      <c r="AH69" s="61"/>
      <c r="AI69" s="61"/>
      <c r="AJ69" s="61"/>
      <c r="AK69" s="61"/>
      <c r="AL69" s="61"/>
      <c r="AM69" s="61"/>
      <c r="AN69" s="61"/>
      <c r="AO69" s="61"/>
      <c r="AP69" s="61"/>
      <c r="AQ69" s="61"/>
      <c r="AR69" s="61"/>
      <c r="AS69" s="61"/>
      <c r="AT69" s="61"/>
      <c r="AU69" s="61"/>
      <c r="AV69" s="61"/>
      <c r="AW69" s="61"/>
      <c r="AX69" s="61"/>
      <c r="AY69" s="61"/>
    </row>
    <row r="70" spans="2:51" ht="14.25">
      <c r="B70" s="59"/>
      <c r="C70" s="72"/>
      <c r="D70" s="289" t="s">
        <v>443</v>
      </c>
      <c r="E70" s="194"/>
      <c r="F70" s="194"/>
      <c r="G70" s="195"/>
      <c r="H70" s="193"/>
      <c r="I70" s="193"/>
      <c r="J70" s="193"/>
      <c r="K70" s="193"/>
      <c r="L70" s="193"/>
      <c r="M70" s="93"/>
      <c r="N70" s="59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1"/>
      <c r="AE70" s="61"/>
      <c r="AF70" s="61"/>
      <c r="AG70" s="61"/>
      <c r="AH70" s="61"/>
      <c r="AI70" s="61"/>
      <c r="AJ70" s="61"/>
      <c r="AK70" s="61"/>
      <c r="AL70" s="61"/>
      <c r="AM70" s="61"/>
      <c r="AN70" s="61"/>
      <c r="AO70" s="61"/>
      <c r="AP70" s="61"/>
      <c r="AQ70" s="61"/>
      <c r="AR70" s="61"/>
      <c r="AS70" s="61"/>
      <c r="AT70" s="61"/>
      <c r="AU70" s="61"/>
      <c r="AV70" s="61"/>
      <c r="AW70" s="61"/>
      <c r="AX70" s="61"/>
      <c r="AY70" s="61"/>
    </row>
    <row r="71" spans="2:51" ht="14.25">
      <c r="B71" s="59"/>
      <c r="C71" s="72"/>
      <c r="D71" s="289" t="s">
        <v>444</v>
      </c>
      <c r="E71" s="194"/>
      <c r="F71" s="194"/>
      <c r="G71" s="195"/>
      <c r="H71" s="193"/>
      <c r="I71" s="193"/>
      <c r="J71" s="193"/>
      <c r="K71" s="193"/>
      <c r="L71" s="193"/>
      <c r="M71" s="93"/>
      <c r="N71" s="59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61"/>
      <c r="AJ71" s="61"/>
      <c r="AK71" s="61"/>
      <c r="AL71" s="61"/>
      <c r="AM71" s="61"/>
      <c r="AN71" s="61"/>
      <c r="AO71" s="61"/>
      <c r="AP71" s="61"/>
      <c r="AQ71" s="61"/>
      <c r="AR71" s="61"/>
      <c r="AS71" s="61"/>
      <c r="AT71" s="61"/>
      <c r="AU71" s="61"/>
      <c r="AV71" s="61"/>
      <c r="AW71" s="61"/>
      <c r="AX71" s="61"/>
      <c r="AY71" s="61"/>
    </row>
    <row r="72" spans="2:51" ht="14.25">
      <c r="B72" s="59"/>
      <c r="C72" s="72"/>
      <c r="D72" s="289" t="s">
        <v>348</v>
      </c>
      <c r="E72" s="194"/>
      <c r="F72" s="194"/>
      <c r="G72" s="195"/>
      <c r="H72" s="88">
        <f>+H66-H67-H68-H69-H70-H71</f>
        <v>0</v>
      </c>
      <c r="I72" s="88">
        <f>+I66-I67-I68-I69-I70-I71</f>
        <v>0</v>
      </c>
      <c r="J72" s="193"/>
      <c r="K72" s="193"/>
      <c r="L72" s="193"/>
      <c r="M72" s="93"/>
      <c r="N72" s="59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  <c r="AA72" s="61"/>
      <c r="AB72" s="61"/>
      <c r="AC72" s="61"/>
      <c r="AD72" s="61"/>
      <c r="AE72" s="61"/>
      <c r="AF72" s="61"/>
      <c r="AG72" s="61"/>
      <c r="AH72" s="61"/>
      <c r="AI72" s="61"/>
      <c r="AJ72" s="61"/>
      <c r="AK72" s="61"/>
      <c r="AL72" s="61"/>
      <c r="AM72" s="61"/>
      <c r="AN72" s="61"/>
      <c r="AO72" s="61"/>
      <c r="AP72" s="61"/>
      <c r="AQ72" s="61"/>
      <c r="AR72" s="61"/>
      <c r="AS72" s="61"/>
      <c r="AT72" s="61"/>
      <c r="AU72" s="61"/>
      <c r="AV72" s="61"/>
      <c r="AW72" s="61"/>
      <c r="AX72" s="61"/>
      <c r="AY72" s="61"/>
    </row>
    <row r="73" spans="2:51" ht="14.25">
      <c r="B73" s="59"/>
      <c r="C73" s="72"/>
      <c r="D73" s="657" t="s">
        <v>349</v>
      </c>
      <c r="E73" s="658"/>
      <c r="F73" s="658"/>
      <c r="G73" s="659"/>
      <c r="H73" s="88"/>
      <c r="I73" s="88"/>
      <c r="J73" s="88"/>
      <c r="K73" s="88"/>
      <c r="L73" s="88"/>
      <c r="M73" s="93"/>
      <c r="N73" s="59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  <c r="AF73" s="61"/>
      <c r="AG73" s="61"/>
      <c r="AH73" s="61"/>
      <c r="AI73" s="61"/>
      <c r="AJ73" s="61"/>
      <c r="AK73" s="61"/>
      <c r="AL73" s="61"/>
      <c r="AM73" s="61"/>
      <c r="AN73" s="61"/>
      <c r="AO73" s="61"/>
      <c r="AP73" s="61"/>
      <c r="AQ73" s="61"/>
      <c r="AR73" s="61"/>
      <c r="AS73" s="61"/>
      <c r="AT73" s="61"/>
      <c r="AU73" s="61"/>
      <c r="AV73" s="61"/>
      <c r="AW73" s="61"/>
      <c r="AX73" s="61"/>
      <c r="AY73" s="61"/>
    </row>
    <row r="74" spans="2:51" ht="14.25">
      <c r="B74" s="59"/>
      <c r="C74" s="72"/>
      <c r="J74" s="89"/>
      <c r="K74" s="89"/>
      <c r="L74" s="89"/>
      <c r="M74" s="93"/>
      <c r="N74" s="59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  <c r="AA74" s="61"/>
      <c r="AB74" s="61"/>
      <c r="AC74" s="61"/>
      <c r="AD74" s="61"/>
      <c r="AE74" s="61"/>
      <c r="AF74" s="61"/>
      <c r="AG74" s="61"/>
      <c r="AH74" s="61"/>
      <c r="AI74" s="61"/>
      <c r="AJ74" s="61"/>
      <c r="AK74" s="61"/>
      <c r="AL74" s="61"/>
      <c r="AM74" s="61"/>
      <c r="AN74" s="61"/>
      <c r="AO74" s="61"/>
      <c r="AP74" s="61"/>
      <c r="AQ74" s="61"/>
      <c r="AR74" s="61"/>
      <c r="AS74" s="61"/>
      <c r="AT74" s="61"/>
      <c r="AU74" s="61"/>
      <c r="AV74" s="61"/>
      <c r="AW74" s="61"/>
      <c r="AX74" s="61"/>
      <c r="AY74" s="61"/>
    </row>
    <row r="75" spans="2:51" ht="9.9499999999999993" customHeight="1">
      <c r="B75" s="59"/>
      <c r="C75" s="74"/>
      <c r="D75" s="68"/>
      <c r="E75" s="68"/>
      <c r="F75" s="68"/>
      <c r="G75" s="68"/>
      <c r="H75" s="713"/>
      <c r="I75" s="713"/>
      <c r="J75" s="713"/>
      <c r="K75" s="713"/>
      <c r="L75" s="713"/>
      <c r="M75" s="95"/>
      <c r="N75" s="59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1"/>
      <c r="AE75" s="61"/>
      <c r="AF75" s="61"/>
      <c r="AG75" s="61"/>
      <c r="AH75" s="61"/>
      <c r="AI75" s="61"/>
      <c r="AJ75" s="61"/>
      <c r="AK75" s="61"/>
      <c r="AL75" s="61"/>
      <c r="AM75" s="61"/>
      <c r="AN75" s="61"/>
      <c r="AO75" s="61"/>
      <c r="AP75" s="61"/>
      <c r="AQ75" s="61"/>
      <c r="AR75" s="61"/>
      <c r="AS75" s="61"/>
      <c r="AT75" s="61"/>
      <c r="AU75" s="61"/>
      <c r="AV75" s="61"/>
      <c r="AW75" s="61"/>
      <c r="AX75" s="61"/>
      <c r="AY75" s="61"/>
    </row>
    <row r="76" spans="2:51"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  <c r="AA76" s="61"/>
      <c r="AB76" s="61"/>
      <c r="AC76" s="61"/>
      <c r="AD76" s="61"/>
      <c r="AE76" s="61"/>
      <c r="AF76" s="61"/>
      <c r="AG76" s="61"/>
      <c r="AH76" s="61"/>
      <c r="AI76" s="61"/>
      <c r="AJ76" s="61"/>
      <c r="AK76" s="61"/>
      <c r="AL76" s="61"/>
      <c r="AM76" s="61"/>
      <c r="AN76" s="61"/>
      <c r="AO76" s="61"/>
      <c r="AP76" s="61"/>
      <c r="AQ76" s="61"/>
      <c r="AR76" s="61"/>
      <c r="AS76" s="61"/>
      <c r="AT76" s="61"/>
      <c r="AU76" s="61"/>
      <c r="AV76" s="61"/>
      <c r="AW76" s="61"/>
      <c r="AX76" s="61"/>
      <c r="AY76" s="61"/>
    </row>
    <row r="77" spans="2:51">
      <c r="B77" s="41"/>
      <c r="H77" s="3"/>
      <c r="I77" s="3"/>
      <c r="J77" s="3"/>
      <c r="K77" s="3"/>
      <c r="L77" s="3"/>
    </row>
    <row r="78" spans="2:51">
      <c r="B78" s="41"/>
    </row>
    <row r="79" spans="2:51">
      <c r="B79" s="41"/>
    </row>
    <row r="80" spans="2:51">
      <c r="B80" s="41"/>
    </row>
    <row r="81" spans="2:2">
      <c r="B81" s="41"/>
    </row>
    <row r="82" spans="2:2">
      <c r="B82" s="41"/>
    </row>
    <row r="83" spans="2:2">
      <c r="B83" s="41"/>
    </row>
    <row r="84" spans="2:2">
      <c r="B84" s="41"/>
    </row>
    <row r="85" spans="2:2">
      <c r="B85" s="41"/>
    </row>
    <row r="86" spans="2:2">
      <c r="B86" s="41"/>
    </row>
    <row r="87" spans="2:2">
      <c r="B87" s="41"/>
    </row>
    <row r="88" spans="2:2">
      <c r="B88" s="41"/>
    </row>
    <row r="89" spans="2:2">
      <c r="B89" s="41"/>
    </row>
    <row r="90" spans="2:2">
      <c r="B90" s="41"/>
    </row>
    <row r="91" spans="2:2">
      <c r="B91" s="41"/>
    </row>
    <row r="92" spans="2:2">
      <c r="B92" s="41"/>
    </row>
    <row r="93" spans="2:2">
      <c r="B93" s="41"/>
    </row>
  </sheetData>
  <sheetProtection algorithmName="SHA-512" hashValue="oP4+tmp6skhStXa+JjYPMZPFZXaieCBjvrPDk0Y6erp6W7UGaOAAJTo5V2iTBxxPb887oKDsUoisPNBW0SMLZA==" saltValue="Vg3+5b9ZnSB152VWEX0vnA==" spinCount="100000" sheet="1" formatCells="0" formatColumns="0" formatRows="0" insertRows="0" deleteColumns="0" deleteRows="0"/>
  <mergeCells count="12">
    <mergeCell ref="H75:L75"/>
    <mergeCell ref="D65:G65"/>
    <mergeCell ref="D63:G63"/>
    <mergeCell ref="D51:G51"/>
    <mergeCell ref="C3:M3"/>
    <mergeCell ref="D27:G27"/>
    <mergeCell ref="D42:G42"/>
    <mergeCell ref="D5:G5"/>
    <mergeCell ref="D6:G6"/>
    <mergeCell ref="D13:G13"/>
    <mergeCell ref="D24:G24"/>
    <mergeCell ref="D26:G26"/>
  </mergeCells>
  <phoneticPr fontId="3" type="noConversion"/>
  <conditionalFormatting sqref="H4:L4">
    <cfRule type="cellIs" dxfId="19" priority="1" operator="equal">
      <formula>"NO CUADRA"</formula>
    </cfRule>
  </conditionalFormatting>
  <printOptions horizontalCentered="1" verticalCentered="1"/>
  <pageMargins left="0.39370078740157483" right="0.39370078740157483" top="0.39370078740157483" bottom="0.39370078740157483" header="0" footer="0"/>
  <pageSetup paperSize="9" scale="73" orientation="portrait" horizontalDpi="4294967292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-0.499984740745262"/>
    <pageSetUpPr autoPageBreaks="0" fitToPage="1"/>
  </sheetPr>
  <dimension ref="A1:CA354"/>
  <sheetViews>
    <sheetView showGridLines="0" showRowColHeaders="0" showZeros="0" showOutlineSymbols="0" topLeftCell="B1" zoomScale="68" zoomScaleNormal="68" workbookViewId="0">
      <pane xSplit="7" ySplit="2" topLeftCell="I3" activePane="bottomRight" state="frozen"/>
      <selection activeCell="I18" sqref="I18"/>
      <selection pane="topRight" activeCell="I18" sqref="I18"/>
      <selection pane="bottomLeft" activeCell="I18" sqref="I18"/>
      <selection pane="bottomRight" activeCell="F4" sqref="F4"/>
    </sheetView>
  </sheetViews>
  <sheetFormatPr defaultColWidth="11.42578125" defaultRowHeight="12.75"/>
  <cols>
    <col min="1" max="1" width="4.7109375" hidden="1" customWidth="1"/>
    <col min="2" max="2" width="4.7109375" customWidth="1"/>
    <col min="3" max="4" width="3.7109375" customWidth="1"/>
    <col min="5" max="5" width="30.7109375" customWidth="1"/>
    <col min="6" max="6" width="16" customWidth="1"/>
    <col min="7" max="7" width="9.42578125" customWidth="1"/>
    <col min="8" max="9" width="3.7109375" customWidth="1"/>
    <col min="10" max="10" width="15.7109375" customWidth="1"/>
    <col min="11" max="11" width="8.7109375" customWidth="1"/>
    <col min="12" max="12" width="24" customWidth="1"/>
    <col min="13" max="13" width="4.7109375" customWidth="1"/>
    <col min="14" max="14" width="15.7109375" customWidth="1"/>
    <col min="15" max="15" width="6.42578125" customWidth="1"/>
    <col min="16" max="16" width="24" customWidth="1"/>
    <col min="17" max="78" width="4.7109375" customWidth="1"/>
    <col min="79" max="79" width="20.7109375" customWidth="1"/>
  </cols>
  <sheetData>
    <row r="1" spans="1:79" ht="12.75" customHeight="1" thickBot="1">
      <c r="CA1" s="54"/>
    </row>
    <row r="2" spans="1:79" ht="33" customHeight="1" thickTop="1" thickBot="1">
      <c r="C2" s="626"/>
      <c r="D2" s="627"/>
      <c r="E2" s="627"/>
      <c r="F2" s="628"/>
      <c r="G2" s="629"/>
      <c r="H2" s="629"/>
      <c r="I2" s="629"/>
      <c r="J2" s="629"/>
      <c r="K2" s="630" t="s">
        <v>395</v>
      </c>
      <c r="L2" s="783" t="str">
        <f>IF(F4=0,"","Referidos al Balance del")</f>
        <v>Referidos al Balance del</v>
      </c>
      <c r="M2" s="783"/>
      <c r="N2" s="783"/>
      <c r="O2" s="783"/>
      <c r="P2" s="781">
        <f>$F$4</f>
        <v>2023</v>
      </c>
      <c r="Q2" s="782"/>
      <c r="R2" s="345"/>
      <c r="S2" s="345"/>
      <c r="T2" s="345"/>
      <c r="U2" s="345"/>
      <c r="V2" s="345"/>
      <c r="W2" s="345"/>
      <c r="X2" s="345"/>
      <c r="Y2" s="345"/>
      <c r="Z2" s="345"/>
      <c r="AA2" s="345"/>
      <c r="AB2" s="345"/>
      <c r="AC2" s="345"/>
      <c r="AD2" s="345"/>
      <c r="AE2" s="345"/>
      <c r="AF2" s="345"/>
      <c r="AG2" s="345"/>
      <c r="AH2" s="345"/>
      <c r="AI2" s="345"/>
      <c r="AJ2" s="345"/>
      <c r="AK2" s="345"/>
      <c r="CA2" s="54"/>
    </row>
    <row r="3" spans="1:79" ht="5.0999999999999996" customHeight="1" thickTop="1">
      <c r="C3" s="65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7"/>
      <c r="R3" s="345"/>
      <c r="S3" s="345"/>
      <c r="T3" s="345"/>
      <c r="U3" s="345"/>
      <c r="V3" s="345"/>
      <c r="W3" s="345"/>
      <c r="X3" s="345"/>
      <c r="Y3" s="345"/>
      <c r="Z3" s="345"/>
      <c r="AA3" s="345"/>
      <c r="AB3" s="345"/>
      <c r="AC3" s="345"/>
      <c r="AD3" s="345"/>
      <c r="AE3" s="345"/>
      <c r="AF3" s="345"/>
      <c r="AG3" s="345"/>
      <c r="AH3" s="345"/>
      <c r="AI3" s="345"/>
      <c r="AJ3" s="345"/>
      <c r="AK3" s="345"/>
      <c r="CA3" s="54"/>
    </row>
    <row r="4" spans="1:79" ht="21.95" customHeight="1">
      <c r="C4" s="101"/>
      <c r="D4" s="102"/>
      <c r="E4" s="434" t="s">
        <v>350</v>
      </c>
      <c r="F4" s="636">
        <v>2023</v>
      </c>
      <c r="G4" s="196" t="str">
        <f>IF(F4=0,"◄ Pon el balance que quieres analizar (lista)","")</f>
        <v/>
      </c>
      <c r="H4" s="103"/>
      <c r="I4" s="103"/>
      <c r="J4" s="103"/>
      <c r="K4" s="103"/>
      <c r="L4" s="103"/>
      <c r="M4" s="103"/>
      <c r="N4" s="784" t="str">
        <f>$E$20</f>
        <v/>
      </c>
      <c r="O4" s="784"/>
      <c r="P4" s="784"/>
      <c r="Q4" s="104"/>
      <c r="R4" s="345"/>
      <c r="S4" s="345"/>
      <c r="T4" s="345"/>
      <c r="U4" s="345"/>
      <c r="V4" s="345"/>
      <c r="W4" s="345"/>
      <c r="X4" s="345"/>
      <c r="Y4" s="345"/>
      <c r="Z4" s="345"/>
      <c r="AA4" s="345"/>
      <c r="AB4" s="345"/>
      <c r="AC4" s="345"/>
      <c r="AD4" s="345"/>
      <c r="AE4" s="345"/>
      <c r="AF4" s="345"/>
      <c r="AG4" s="345"/>
      <c r="AH4" s="345"/>
      <c r="AI4" s="345"/>
      <c r="AJ4" s="345"/>
      <c r="AK4" s="345"/>
      <c r="CA4" s="54"/>
    </row>
    <row r="5" spans="1:79" ht="5.0999999999999996" customHeight="1" thickBot="1">
      <c r="C5" s="101"/>
      <c r="D5" s="102"/>
      <c r="E5" s="105"/>
      <c r="F5" s="106"/>
      <c r="G5" s="103"/>
      <c r="H5" s="103"/>
      <c r="I5" s="103"/>
      <c r="J5" s="103"/>
      <c r="K5" s="103"/>
      <c r="L5" s="103"/>
      <c r="M5" s="103"/>
      <c r="N5" s="103"/>
      <c r="O5" s="103"/>
      <c r="P5" s="107"/>
      <c r="Q5" s="104"/>
      <c r="R5" s="345"/>
      <c r="S5" s="345"/>
      <c r="T5" s="345"/>
      <c r="U5" s="345"/>
      <c r="V5" s="345"/>
      <c r="W5" s="345"/>
      <c r="X5" s="345"/>
      <c r="Y5" s="345"/>
      <c r="Z5" s="345"/>
      <c r="AA5" s="345"/>
      <c r="AB5" s="345"/>
      <c r="AC5" s="345"/>
      <c r="AD5" s="345"/>
      <c r="AE5" s="345"/>
      <c r="AF5" s="345"/>
      <c r="AG5" s="345"/>
      <c r="AH5" s="345"/>
      <c r="AI5" s="345"/>
      <c r="AJ5" s="345"/>
      <c r="AK5" s="345"/>
      <c r="CA5" s="54"/>
    </row>
    <row r="6" spans="1:79" ht="9.9499999999999993" customHeight="1" thickTop="1" thickBot="1">
      <c r="C6" s="359"/>
      <c r="D6" s="360"/>
      <c r="E6" s="361"/>
      <c r="F6" s="362"/>
      <c r="G6" s="363"/>
      <c r="H6" s="364"/>
      <c r="I6" s="108"/>
      <c r="J6" s="762" t="s">
        <v>152</v>
      </c>
      <c r="K6" s="763"/>
      <c r="L6" s="763"/>
      <c r="M6" s="763"/>
      <c r="N6" s="763"/>
      <c r="O6" s="763"/>
      <c r="P6" s="764"/>
      <c r="Q6" s="104"/>
      <c r="R6" s="345"/>
      <c r="S6" s="345"/>
      <c r="T6" s="345"/>
      <c r="U6" s="345"/>
      <c r="V6" s="345"/>
      <c r="W6" s="345"/>
      <c r="X6" s="345"/>
      <c r="Y6" s="345"/>
      <c r="Z6" s="345"/>
      <c r="AA6" s="345"/>
      <c r="AB6" s="345"/>
      <c r="AC6" s="345"/>
      <c r="AD6" s="345"/>
      <c r="AE6" s="345"/>
      <c r="AF6" s="345"/>
      <c r="AG6" s="345"/>
      <c r="AH6" s="345"/>
      <c r="AI6" s="345"/>
      <c r="AJ6" s="345"/>
      <c r="AK6" s="345"/>
      <c r="CA6" s="54"/>
    </row>
    <row r="7" spans="1:79" s="53" customFormat="1" ht="18" customHeight="1" thickTop="1" thickBot="1">
      <c r="A7" s="55"/>
      <c r="B7" s="55"/>
      <c r="C7" s="374">
        <v>1</v>
      </c>
      <c r="D7" s="745" t="s">
        <v>7</v>
      </c>
      <c r="E7" s="746"/>
      <c r="F7" s="746"/>
      <c r="G7" s="747"/>
      <c r="H7" s="365"/>
      <c r="I7" s="109"/>
      <c r="J7" s="765"/>
      <c r="K7" s="766"/>
      <c r="L7" s="766"/>
      <c r="M7" s="766"/>
      <c r="N7" s="766"/>
      <c r="O7" s="766"/>
      <c r="P7" s="767"/>
      <c r="Q7" s="110"/>
      <c r="R7" s="343"/>
      <c r="S7" s="343"/>
      <c r="T7" s="343"/>
      <c r="U7" s="343"/>
      <c r="V7" s="343"/>
      <c r="W7" s="343"/>
      <c r="X7" s="343"/>
      <c r="Y7" s="343"/>
      <c r="Z7" s="343"/>
      <c r="AA7" s="343"/>
      <c r="AB7" s="343"/>
      <c r="AC7" s="343"/>
      <c r="AD7" s="343"/>
      <c r="AE7" s="343"/>
      <c r="AF7" s="343"/>
      <c r="AG7" s="343"/>
      <c r="AH7" s="343"/>
      <c r="AI7" s="343"/>
      <c r="AJ7" s="343"/>
      <c r="AK7" s="343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  <c r="BR7" s="55"/>
      <c r="BS7" s="55"/>
      <c r="BT7" s="55"/>
      <c r="BU7" s="55"/>
      <c r="BV7" s="55"/>
      <c r="BW7" s="55"/>
      <c r="BX7" s="55"/>
      <c r="BY7" s="55"/>
      <c r="BZ7" s="55"/>
      <c r="CA7" s="56"/>
    </row>
    <row r="8" spans="1:79" ht="21" thickTop="1">
      <c r="A8" s="55"/>
      <c r="B8" s="55"/>
      <c r="C8" s="368"/>
      <c r="D8" s="270"/>
      <c r="E8" s="329" t="str">
        <f>'Resumen Balance'!$E$8</f>
        <v>TOTAL ACTIVO</v>
      </c>
      <c r="F8" s="389">
        <f>SUMIF(añobalance,$F$4,'Resumen Balance'!I8:M8)</f>
        <v>57674711.460000001</v>
      </c>
      <c r="G8" s="197"/>
      <c r="H8" s="366"/>
      <c r="I8" s="109"/>
      <c r="J8" s="109"/>
      <c r="K8" s="109"/>
      <c r="L8" s="109"/>
      <c r="M8" s="109"/>
      <c r="N8" s="109"/>
      <c r="O8" s="109"/>
      <c r="P8" s="108"/>
      <c r="Q8" s="104"/>
      <c r="R8" s="343"/>
      <c r="S8" s="343"/>
      <c r="T8" s="343"/>
      <c r="U8" s="343"/>
      <c r="V8" s="343"/>
      <c r="W8" s="343"/>
      <c r="X8" s="343"/>
      <c r="Y8" s="343"/>
      <c r="Z8" s="343"/>
      <c r="AA8" s="343"/>
      <c r="AB8" s="343"/>
      <c r="AC8" s="343"/>
      <c r="AD8" s="343"/>
      <c r="AE8" s="343"/>
      <c r="AF8" s="343"/>
      <c r="AG8" s="343"/>
      <c r="AH8" s="343"/>
      <c r="AI8" s="343"/>
      <c r="AJ8" s="343"/>
      <c r="AK8" s="343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  <c r="BR8" s="55"/>
      <c r="BS8" s="55"/>
      <c r="BT8" s="55"/>
      <c r="BU8" s="55"/>
      <c r="BV8" s="55"/>
      <c r="BW8" s="55"/>
      <c r="BX8" s="55"/>
      <c r="BY8" s="55"/>
      <c r="BZ8" s="55"/>
      <c r="CA8" s="56"/>
    </row>
    <row r="9" spans="1:79" ht="20.100000000000001" customHeight="1">
      <c r="A9" s="55"/>
      <c r="B9" s="55"/>
      <c r="C9" s="369"/>
      <c r="D9" s="271"/>
      <c r="E9" s="332" t="str">
        <f>'Resumen Balance'!$E$9</f>
        <v>Activo FIJO</v>
      </c>
      <c r="F9" s="381">
        <f>SUMIF(añobalance,$F$4,'Resumen Balance'!I9:M9)</f>
        <v>42283293</v>
      </c>
      <c r="G9" s="385">
        <f>IF(F$8=0,0,F9/F$8)</f>
        <v>0.73313401887281848</v>
      </c>
      <c r="H9" s="367"/>
      <c r="I9" s="111"/>
      <c r="J9" s="759" t="s">
        <v>151</v>
      </c>
      <c r="K9" s="760"/>
      <c r="L9" s="761"/>
      <c r="M9" s="432"/>
      <c r="N9" s="768" t="s">
        <v>154</v>
      </c>
      <c r="O9" s="769"/>
      <c r="P9" s="770"/>
      <c r="Q9" s="104"/>
      <c r="R9" s="343"/>
      <c r="S9" s="343"/>
      <c r="T9" s="343"/>
      <c r="U9" s="343"/>
      <c r="V9" s="343"/>
      <c r="W9" s="343"/>
      <c r="X9" s="343"/>
      <c r="Y9" s="343"/>
      <c r="Z9" s="343"/>
      <c r="AA9" s="343"/>
      <c r="AB9" s="343"/>
      <c r="AC9" s="343"/>
      <c r="AD9" s="343"/>
      <c r="AE9" s="343"/>
      <c r="AF9" s="343"/>
      <c r="AG9" s="343"/>
      <c r="AH9" s="343"/>
      <c r="AI9" s="343"/>
      <c r="AJ9" s="343"/>
      <c r="AK9" s="343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  <c r="BR9" s="55"/>
      <c r="BS9" s="55"/>
      <c r="BT9" s="55"/>
      <c r="BU9" s="55"/>
      <c r="BV9" s="55"/>
      <c r="BW9" s="55"/>
      <c r="BX9" s="55"/>
      <c r="BY9" s="55"/>
      <c r="BZ9" s="55"/>
      <c r="CA9" s="56"/>
    </row>
    <row r="10" spans="1:79" ht="20.25">
      <c r="A10" s="55"/>
      <c r="B10" s="55"/>
      <c r="C10" s="369"/>
      <c r="D10" s="271"/>
      <c r="E10" s="376" t="str">
        <f>'Resumen Balance'!$E$11</f>
        <v>Activo CIRCULANTE</v>
      </c>
      <c r="F10" s="381">
        <f>SUMIF(añobalance,$F$4,'Resumen Balance'!I11:M11)</f>
        <v>15391418.459999999</v>
      </c>
      <c r="G10" s="385">
        <f>IF(F$8=0,0,F10/F$8)</f>
        <v>0.26686598112718152</v>
      </c>
      <c r="H10" s="367"/>
      <c r="I10" s="111"/>
      <c r="J10" s="423" t="str">
        <f>IF(K10&gt;0,"El circulante es","")</f>
        <v>El circulante es</v>
      </c>
      <c r="K10" s="426">
        <f>$G$328</f>
        <v>0.86091634224932623</v>
      </c>
      <c r="L10" s="427" t="str">
        <f>IF(K10&gt;0,"veces el exigible a corto","")</f>
        <v>veces el exigible a corto</v>
      </c>
      <c r="M10" s="111"/>
      <c r="N10" s="423" t="str">
        <f>IF(O10&gt;0,"Tiene un ratio","")</f>
        <v>Tiene un ratio</v>
      </c>
      <c r="O10" s="424">
        <f>SUMIF('Resumen Ratios'!$I$6:$M$6,$F$4,'Resumen Ratios'!I22:M22)</f>
        <v>1.3532684596623599</v>
      </c>
      <c r="P10" s="425" t="str">
        <f>IF(O10&gt;0,"(ratio ENDEUDAMIENTO)","")</f>
        <v>(ratio ENDEUDAMIENTO)</v>
      </c>
      <c r="Q10" s="104"/>
      <c r="R10" s="343"/>
      <c r="S10" s="343"/>
      <c r="T10" s="343"/>
      <c r="U10" s="343"/>
      <c r="V10" s="343"/>
      <c r="W10" s="343"/>
      <c r="X10" s="343"/>
      <c r="Y10" s="343"/>
      <c r="Z10" s="343"/>
      <c r="AA10" s="343"/>
      <c r="AB10" s="343"/>
      <c r="AC10" s="343"/>
      <c r="AD10" s="343"/>
      <c r="AE10" s="343"/>
      <c r="AF10" s="343"/>
      <c r="AG10" s="343"/>
      <c r="AH10" s="343"/>
      <c r="AI10" s="343"/>
      <c r="AJ10" s="343"/>
      <c r="AK10" s="343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  <c r="BB10" s="55"/>
      <c r="BC10" s="55"/>
      <c r="BD10" s="55"/>
      <c r="BE10" s="55"/>
      <c r="BF10" s="55"/>
      <c r="BG10" s="55"/>
      <c r="BH10" s="55"/>
      <c r="BI10" s="55"/>
      <c r="BJ10" s="55"/>
      <c r="BK10" s="55"/>
      <c r="BL10" s="55"/>
      <c r="BM10" s="55"/>
      <c r="BN10" s="55"/>
      <c r="BO10" s="55"/>
      <c r="BP10" s="55"/>
      <c r="BQ10" s="55"/>
      <c r="BR10" s="55"/>
      <c r="BS10" s="55"/>
      <c r="BT10" s="55"/>
      <c r="BU10" s="55"/>
      <c r="BV10" s="55"/>
      <c r="BW10" s="55"/>
      <c r="BX10" s="55"/>
      <c r="BY10" s="55"/>
      <c r="BZ10" s="55"/>
      <c r="CA10" s="56"/>
    </row>
    <row r="11" spans="1:79" ht="20.25">
      <c r="A11" s="55"/>
      <c r="B11" s="55"/>
      <c r="C11" s="369"/>
      <c r="D11" s="272"/>
      <c r="E11" s="328" t="str">
        <f>'Resumen Balance'!$E$12</f>
        <v>Inventarios o existencias</v>
      </c>
      <c r="F11" s="382">
        <f>SUMIF(añobalance,$F$4,'Resumen Balance'!I12:M12)</f>
        <v>0</v>
      </c>
      <c r="G11" s="386">
        <f>IF(F$8=0,0,F11/F$8)</f>
        <v>0</v>
      </c>
      <c r="H11" s="366"/>
      <c r="I11" s="109"/>
      <c r="J11" s="750" t="str">
        <f>IF(K10=0,0,IF(G328&lt;=F331,G331,IF(G328&gt;=F332,G332,G330)))</f>
        <v>Precaución, parece INSUFICIENTE</v>
      </c>
      <c r="K11" s="751"/>
      <c r="L11" s="752"/>
      <c r="M11" s="109"/>
      <c r="N11" s="750" t="str">
        <f>IF(O10=0,0,IF(G346&gt;=F348,G348,IF(G346&lt;=F349,G349,G347)))</f>
        <v>Precaución, parece EXCESIVO</v>
      </c>
      <c r="O11" s="751"/>
      <c r="P11" s="752"/>
      <c r="Q11" s="104"/>
      <c r="R11" s="343"/>
      <c r="S11" s="343"/>
      <c r="T11" s="343"/>
      <c r="U11" s="343"/>
      <c r="V11" s="343"/>
      <c r="W11" s="343"/>
      <c r="X11" s="343"/>
      <c r="Y11" s="343"/>
      <c r="Z11" s="343"/>
      <c r="AA11" s="343"/>
      <c r="AB11" s="343"/>
      <c r="AC11" s="343"/>
      <c r="AD11" s="343"/>
      <c r="AE11" s="343"/>
      <c r="AF11" s="343"/>
      <c r="AG11" s="343"/>
      <c r="AH11" s="343"/>
      <c r="AI11" s="343"/>
      <c r="AJ11" s="343"/>
      <c r="AK11" s="343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  <c r="BB11" s="55"/>
      <c r="BC11" s="55"/>
      <c r="BD11" s="55"/>
      <c r="BE11" s="55"/>
      <c r="BF11" s="55"/>
      <c r="BG11" s="55"/>
      <c r="BH11" s="55"/>
      <c r="BI11" s="55"/>
      <c r="BJ11" s="55"/>
      <c r="BK11" s="55"/>
      <c r="BL11" s="55"/>
      <c r="BM11" s="55"/>
      <c r="BN11" s="55"/>
      <c r="BO11" s="55"/>
      <c r="BP11" s="55"/>
      <c r="BQ11" s="55"/>
      <c r="BR11" s="55"/>
      <c r="BS11" s="55"/>
      <c r="BT11" s="55"/>
      <c r="BU11" s="55"/>
      <c r="BV11" s="55"/>
      <c r="BW11" s="55"/>
      <c r="BX11" s="55"/>
      <c r="BY11" s="55"/>
      <c r="BZ11" s="55"/>
      <c r="CA11" s="56"/>
    </row>
    <row r="12" spans="1:79" ht="20.25">
      <c r="A12" s="55"/>
      <c r="B12" s="55"/>
      <c r="C12" s="369"/>
      <c r="D12" s="273"/>
      <c r="E12" s="379" t="str">
        <f>'Resumen Balance'!$E$14</f>
        <v>Realizable</v>
      </c>
      <c r="F12" s="383">
        <f>SUMIF(añobalance,$F$4,'Resumen Balance'!I14:M14)</f>
        <v>11848912.939999999</v>
      </c>
      <c r="G12" s="387">
        <f>IF(F$8=0,0,F12/F$8)</f>
        <v>0.20544381827064279</v>
      </c>
      <c r="H12" s="367"/>
      <c r="I12" s="111"/>
      <c r="J12" s="423" t="str">
        <f>IF(K12&gt;0,"El R + D es","")</f>
        <v>El R + D es</v>
      </c>
      <c r="K12" s="426">
        <f>$G$335</f>
        <v>0.86091634224932623</v>
      </c>
      <c r="L12" s="428" t="str">
        <f>IF(K12&gt;0,"veces las deudas a corto","")</f>
        <v>veces las deudas a corto</v>
      </c>
      <c r="M12" s="111"/>
      <c r="N12" s="753" t="str">
        <f>IF(N11=0,0,"Analizar ratios endeudamiento (ir a 20 Ratios)")</f>
        <v>Analizar ratios endeudamiento (ir a 20 Ratios)</v>
      </c>
      <c r="O12" s="754"/>
      <c r="P12" s="755"/>
      <c r="Q12" s="104"/>
      <c r="R12" s="343"/>
      <c r="S12" s="343"/>
      <c r="T12" s="343"/>
      <c r="U12" s="343"/>
      <c r="V12" s="343"/>
      <c r="W12" s="343"/>
      <c r="X12" s="343"/>
      <c r="Y12" s="343"/>
      <c r="Z12" s="343"/>
      <c r="AA12" s="343"/>
      <c r="AB12" s="343"/>
      <c r="AC12" s="343"/>
      <c r="AD12" s="343"/>
      <c r="AE12" s="343"/>
      <c r="AF12" s="343"/>
      <c r="AG12" s="343"/>
      <c r="AH12" s="343"/>
      <c r="AI12" s="343"/>
      <c r="AJ12" s="343"/>
      <c r="AK12" s="343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  <c r="BM12" s="55"/>
      <c r="BN12" s="55"/>
      <c r="BO12" s="55"/>
      <c r="BP12" s="55"/>
      <c r="BQ12" s="55"/>
      <c r="BR12" s="55"/>
      <c r="BS12" s="55"/>
      <c r="BT12" s="55"/>
      <c r="BU12" s="55"/>
      <c r="BV12" s="55"/>
      <c r="BW12" s="55"/>
      <c r="BX12" s="55"/>
      <c r="BY12" s="55"/>
      <c r="BZ12" s="55"/>
      <c r="CA12" s="56"/>
    </row>
    <row r="13" spans="1:79" ht="20.25">
      <c r="A13" s="55"/>
      <c r="B13" s="55"/>
      <c r="C13" s="369"/>
      <c r="D13" s="274"/>
      <c r="E13" s="380" t="str">
        <f>'Resumen Balance'!$E$16</f>
        <v>Disponible</v>
      </c>
      <c r="F13" s="384">
        <f>SUMIF(añobalance,$F$4,'Resumen Balance'!I16:M16)</f>
        <v>3542505.52</v>
      </c>
      <c r="G13" s="388">
        <f>IF(F$8=0,0,F13/F$8)</f>
        <v>6.1422162856538717E-2</v>
      </c>
      <c r="H13" s="366"/>
      <c r="I13" s="109"/>
      <c r="J13" s="750" t="str">
        <f>IF(K12=0,0,IF(G335&lt;=F338,G338,IF(G335&gt;=F339,G339,G337)))</f>
        <v>Precaución, parece INSUFICIENTE</v>
      </c>
      <c r="K13" s="751"/>
      <c r="L13" s="752"/>
      <c r="M13" s="109"/>
      <c r="N13" s="109"/>
      <c r="O13" s="109"/>
      <c r="P13" s="108"/>
      <c r="Q13" s="104"/>
      <c r="R13" s="343"/>
      <c r="S13" s="343"/>
      <c r="T13" s="343"/>
      <c r="U13" s="343"/>
      <c r="V13" s="343"/>
      <c r="W13" s="343"/>
      <c r="X13" s="343"/>
      <c r="Y13" s="343"/>
      <c r="Z13" s="343"/>
      <c r="AA13" s="343"/>
      <c r="AB13" s="343"/>
      <c r="AC13" s="343"/>
      <c r="AD13" s="343"/>
      <c r="AE13" s="343"/>
      <c r="AF13" s="343"/>
      <c r="AG13" s="343"/>
      <c r="AH13" s="343"/>
      <c r="AI13" s="343"/>
      <c r="AJ13" s="343"/>
      <c r="AK13" s="343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  <c r="BQ13" s="55"/>
      <c r="BR13" s="55"/>
      <c r="BS13" s="55"/>
      <c r="BT13" s="55"/>
      <c r="BU13" s="55"/>
      <c r="BV13" s="55"/>
      <c r="BW13" s="55"/>
      <c r="BX13" s="55"/>
      <c r="BY13" s="55"/>
      <c r="BZ13" s="55"/>
      <c r="CA13" s="56"/>
    </row>
    <row r="14" spans="1:79" ht="15" customHeight="1" thickBot="1">
      <c r="A14" s="55"/>
      <c r="B14" s="55"/>
      <c r="C14" s="350"/>
      <c r="D14" s="370"/>
      <c r="E14" s="371"/>
      <c r="F14" s="372"/>
      <c r="G14" s="373"/>
      <c r="H14" s="352"/>
      <c r="I14" s="108"/>
      <c r="J14" s="756" t="str">
        <f>IF(J13=0,0,"Analizar los ratios de liquidez (hoja 20 ratios)")</f>
        <v>Analizar los ratios de liquidez (hoja 20 ratios)</v>
      </c>
      <c r="K14" s="757"/>
      <c r="L14" s="758"/>
      <c r="M14" s="108"/>
      <c r="N14" s="108"/>
      <c r="O14" s="108"/>
      <c r="P14" s="108"/>
      <c r="Q14" s="104"/>
      <c r="R14" s="343"/>
      <c r="S14" s="343"/>
      <c r="T14" s="343"/>
      <c r="U14" s="343"/>
      <c r="V14" s="343"/>
      <c r="W14" s="343"/>
      <c r="X14" s="343"/>
      <c r="Y14" s="343"/>
      <c r="Z14" s="343"/>
      <c r="AA14" s="343"/>
      <c r="AB14" s="343"/>
      <c r="AC14" s="343"/>
      <c r="AD14" s="343"/>
      <c r="AE14" s="343"/>
      <c r="AF14" s="343"/>
      <c r="AG14" s="343"/>
      <c r="AH14" s="343"/>
      <c r="AI14" s="343"/>
      <c r="AJ14" s="343"/>
      <c r="AK14" s="343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  <c r="BY14" s="55"/>
      <c r="BZ14" s="55"/>
      <c r="CA14" s="56"/>
    </row>
    <row r="15" spans="1:79" ht="18" customHeight="1" thickTop="1" thickBot="1">
      <c r="A15" s="55"/>
      <c r="B15" s="55"/>
      <c r="C15" s="375">
        <v>2</v>
      </c>
      <c r="D15" s="748" t="s">
        <v>200</v>
      </c>
      <c r="E15" s="748" t="s">
        <v>136</v>
      </c>
      <c r="F15" s="748"/>
      <c r="G15" s="749"/>
      <c r="H15" s="366"/>
      <c r="I15" s="109"/>
      <c r="J15" s="109"/>
      <c r="K15" s="109"/>
      <c r="L15" s="109"/>
      <c r="M15" s="109"/>
      <c r="N15" s="109"/>
      <c r="O15" s="109"/>
      <c r="P15" s="108"/>
      <c r="Q15" s="104"/>
      <c r="R15" s="343"/>
      <c r="S15" s="343"/>
      <c r="T15" s="343"/>
      <c r="U15" s="343"/>
      <c r="V15" s="343"/>
      <c r="W15" s="343"/>
      <c r="X15" s="343"/>
      <c r="Y15" s="343"/>
      <c r="Z15" s="343"/>
      <c r="AA15" s="343"/>
      <c r="AB15" s="343"/>
      <c r="AC15" s="343"/>
      <c r="AD15" s="343"/>
      <c r="AE15" s="343"/>
      <c r="AF15" s="343"/>
      <c r="AG15" s="343"/>
      <c r="AH15" s="343"/>
      <c r="AI15" s="343"/>
      <c r="AJ15" s="343"/>
      <c r="AK15" s="343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  <c r="CA15" s="56"/>
    </row>
    <row r="16" spans="1:79" ht="20.100000000000001" customHeight="1" thickTop="1">
      <c r="A16" s="55"/>
      <c r="B16" s="55"/>
      <c r="C16" s="350"/>
      <c r="D16" s="275"/>
      <c r="E16" s="329" t="str">
        <f>'Resumen Balance'!E21</f>
        <v xml:space="preserve">TOTAL </v>
      </c>
      <c r="F16" s="330">
        <f>SUMIF(añobalance,$F$4,'Resumen Balance'!I21:M21)</f>
        <v>57674711.310000002</v>
      </c>
      <c r="G16" s="259"/>
      <c r="H16" s="366"/>
      <c r="I16" s="109"/>
      <c r="J16" s="778" t="s">
        <v>153</v>
      </c>
      <c r="K16" s="779"/>
      <c r="L16" s="780"/>
      <c r="M16" s="433"/>
      <c r="N16" s="771" t="s">
        <v>155</v>
      </c>
      <c r="O16" s="772"/>
      <c r="P16" s="773"/>
      <c r="Q16" s="104"/>
      <c r="R16" s="343"/>
      <c r="S16" s="343"/>
      <c r="T16" s="343"/>
      <c r="U16" s="343"/>
      <c r="V16" s="343"/>
      <c r="W16" s="343"/>
      <c r="X16" s="343"/>
      <c r="Y16" s="343"/>
      <c r="Z16" s="343"/>
      <c r="AA16" s="343"/>
      <c r="AB16" s="343"/>
      <c r="AC16" s="343"/>
      <c r="AD16" s="343"/>
      <c r="AE16" s="343"/>
      <c r="AF16" s="343"/>
      <c r="AG16" s="343"/>
      <c r="AH16" s="343"/>
      <c r="AI16" s="343"/>
      <c r="AJ16" s="343"/>
      <c r="AK16" s="343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6"/>
    </row>
    <row r="17" spans="1:79" ht="20.25">
      <c r="A17" s="55"/>
      <c r="B17" s="55"/>
      <c r="C17" s="369"/>
      <c r="D17" s="276"/>
      <c r="E17" s="331" t="str">
        <f>'Resumen Balance'!E22</f>
        <v>PATRIMONIO NETO</v>
      </c>
      <c r="F17" s="390">
        <f>SUMIF(añobalance,$F$4,'Resumen Balance'!I22:M22)</f>
        <v>24508343.309999999</v>
      </c>
      <c r="G17" s="392">
        <f>IF(F$16=0,0,F17/F$16)</f>
        <v>0.42494089269503788</v>
      </c>
      <c r="H17" s="366"/>
      <c r="I17" s="109"/>
      <c r="J17" s="429" t="str">
        <f>IF(K17&gt;0,"El P. Neto es el","")</f>
        <v>El P. Neto es el</v>
      </c>
      <c r="K17" s="431">
        <f>$G$341</f>
        <v>0.42494089269503788</v>
      </c>
      <c r="L17" s="430" t="str">
        <f>IF(K17&gt;0,"del total (PN + PASIVO)","")</f>
        <v>del total (PN + PASIVO)</v>
      </c>
      <c r="M17" s="109"/>
      <c r="N17" s="423" t="str">
        <f>IF(O17&gt;0,"Tiene un ratio","")</f>
        <v>Tiene un ratio</v>
      </c>
      <c r="O17" s="424">
        <f>SUMIF('Resumen Ratios'!$I$6:$M$6,$F$4,'Resumen Ratios'!I8:M8)</f>
        <v>1.2431279481672519</v>
      </c>
      <c r="P17" s="425" t="str">
        <f>IF(O17&gt;0,"(ratio GARANTÍA)","")</f>
        <v>(ratio GARANTÍA)</v>
      </c>
      <c r="Q17" s="104"/>
      <c r="R17" s="343"/>
      <c r="S17" s="343"/>
      <c r="T17" s="343"/>
      <c r="U17" s="343"/>
      <c r="V17" s="343"/>
      <c r="W17" s="343"/>
      <c r="X17" s="343"/>
      <c r="Y17" s="343"/>
      <c r="Z17" s="343"/>
      <c r="AA17" s="343"/>
      <c r="AB17" s="343"/>
      <c r="AC17" s="343"/>
      <c r="AD17" s="343"/>
      <c r="AE17" s="343"/>
      <c r="AF17" s="343"/>
      <c r="AG17" s="343"/>
      <c r="AH17" s="343"/>
      <c r="AI17" s="343"/>
      <c r="AJ17" s="343"/>
      <c r="AK17" s="343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  <c r="BM17" s="55"/>
      <c r="BN17" s="55"/>
      <c r="BO17" s="55"/>
      <c r="BP17" s="55"/>
      <c r="BQ17" s="55"/>
      <c r="BR17" s="55"/>
      <c r="BS17" s="55"/>
      <c r="BT17" s="55"/>
      <c r="BU17" s="55"/>
      <c r="BV17" s="55"/>
      <c r="BW17" s="55"/>
      <c r="BX17" s="55"/>
      <c r="BY17" s="55"/>
      <c r="BZ17" s="55"/>
      <c r="CA17" s="56"/>
    </row>
    <row r="18" spans="1:79" ht="20.25">
      <c r="A18" s="55"/>
      <c r="B18" s="55"/>
      <c r="C18" s="369"/>
      <c r="D18" s="276"/>
      <c r="E18" s="378" t="str">
        <f>'Resumen Balance'!$E$26</f>
        <v>Pasivo LARGO PLAZO</v>
      </c>
      <c r="F18" s="390">
        <f>SUMIF(añobalance,$F$4,'Resumen Balance'!I26:M26)</f>
        <v>15288419</v>
      </c>
      <c r="G18" s="392">
        <f>IF(F$16=0,0,F18/F$16)</f>
        <v>0.26508011315089491</v>
      </c>
      <c r="H18" s="366"/>
      <c r="I18" s="109"/>
      <c r="J18" s="750" t="str">
        <f>IF(K17=0,0,IF(G341&lt;=F343,G343,IF(G341&gt;=F344,G344,G342)))</f>
        <v xml:space="preserve"> Parece CORRECTO.</v>
      </c>
      <c r="K18" s="751"/>
      <c r="L18" s="752"/>
      <c r="M18" s="109"/>
      <c r="N18" s="774" t="str">
        <f>IF(O17=0,0,IF(G351&lt;=F353,G353,G352))</f>
        <v>Precaución, parece INSUFICIENTE</v>
      </c>
      <c r="O18" s="775"/>
      <c r="P18" s="776"/>
      <c r="Q18" s="104"/>
      <c r="R18" s="343"/>
      <c r="S18" s="343"/>
      <c r="T18" s="343"/>
      <c r="U18" s="343"/>
      <c r="V18" s="343"/>
      <c r="W18" s="343"/>
      <c r="X18" s="343"/>
      <c r="Y18" s="343"/>
      <c r="Z18" s="343"/>
      <c r="AA18" s="343"/>
      <c r="AB18" s="343"/>
      <c r="AC18" s="343"/>
      <c r="AD18" s="343"/>
      <c r="AE18" s="343"/>
      <c r="AF18" s="343"/>
      <c r="AG18" s="343"/>
      <c r="AH18" s="343"/>
      <c r="AI18" s="343"/>
      <c r="AJ18" s="343"/>
      <c r="AK18" s="343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  <c r="BB18" s="55"/>
      <c r="BC18" s="55"/>
      <c r="BD18" s="55"/>
      <c r="BE18" s="55"/>
      <c r="BF18" s="55"/>
      <c r="BG18" s="55"/>
      <c r="BH18" s="55"/>
      <c r="BI18" s="55"/>
      <c r="BJ18" s="55"/>
      <c r="BK18" s="55"/>
      <c r="BL18" s="55"/>
      <c r="BM18" s="55"/>
      <c r="BN18" s="55"/>
      <c r="BO18" s="55"/>
      <c r="BP18" s="55"/>
      <c r="BQ18" s="55"/>
      <c r="BR18" s="55"/>
      <c r="BS18" s="55"/>
      <c r="BT18" s="55"/>
      <c r="BU18" s="55"/>
      <c r="BV18" s="55"/>
      <c r="BW18" s="55"/>
      <c r="BX18" s="55"/>
      <c r="BY18" s="55"/>
      <c r="BZ18" s="55"/>
      <c r="CA18" s="56"/>
    </row>
    <row r="19" spans="1:79" ht="20.25">
      <c r="A19" s="55"/>
      <c r="B19" s="55"/>
      <c r="C19" s="369"/>
      <c r="D19" s="277"/>
      <c r="E19" s="377" t="str">
        <f>'Resumen Balance'!$E$28</f>
        <v>Pasivo CORTO PLAZO</v>
      </c>
      <c r="F19" s="391">
        <f>SUMIF(añobalance,$F$4,'Resumen Balance'!I28:M28)</f>
        <v>17877949</v>
      </c>
      <c r="G19" s="393">
        <f>IF(F$16=0,0,F19/F$16)</f>
        <v>0.3099789941540671</v>
      </c>
      <c r="H19" s="366"/>
      <c r="I19" s="109"/>
      <c r="J19" s="753" t="str">
        <f>IF(J18=0,0,"Analizar los ratios del resumen 1")</f>
        <v>Analizar los ratios del resumen 1</v>
      </c>
      <c r="K19" s="754"/>
      <c r="L19" s="755"/>
      <c r="M19" s="109"/>
      <c r="N19" s="753" t="str">
        <f>IF(N18=0,0,"Analizar los ratios de garantía (hoja 20 Ratios)")</f>
        <v>Analizar los ratios de garantía (hoja 20 Ratios)</v>
      </c>
      <c r="O19" s="754"/>
      <c r="P19" s="755"/>
      <c r="Q19" s="104"/>
      <c r="R19" s="343"/>
      <c r="S19" s="343"/>
      <c r="T19" s="343"/>
      <c r="U19" s="343"/>
      <c r="V19" s="343"/>
      <c r="W19" s="343"/>
      <c r="X19" s="343"/>
      <c r="Y19" s="343"/>
      <c r="Z19" s="343"/>
      <c r="AA19" s="343"/>
      <c r="AB19" s="343"/>
      <c r="AC19" s="343"/>
      <c r="AD19" s="343"/>
      <c r="AE19" s="343"/>
      <c r="AF19" s="343"/>
      <c r="AG19" s="343"/>
      <c r="AH19" s="343"/>
      <c r="AI19" s="343"/>
      <c r="AJ19" s="343"/>
      <c r="AK19" s="343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  <c r="BB19" s="55"/>
      <c r="BC19" s="55"/>
      <c r="BD19" s="55"/>
      <c r="BE19" s="55"/>
      <c r="BF19" s="55"/>
      <c r="BG19" s="55"/>
      <c r="BH19" s="55"/>
      <c r="BI19" s="55"/>
      <c r="BJ19" s="55"/>
      <c r="BK19" s="55"/>
      <c r="BL19" s="55"/>
      <c r="BM19" s="55"/>
      <c r="BN19" s="55"/>
      <c r="BO19" s="55"/>
      <c r="BP19" s="55"/>
      <c r="BQ19" s="55"/>
      <c r="BR19" s="55"/>
      <c r="BS19" s="55"/>
      <c r="BT19" s="55"/>
      <c r="BU19" s="55"/>
      <c r="BV19" s="55"/>
      <c r="BW19" s="55"/>
      <c r="BX19" s="55"/>
      <c r="BY19" s="55"/>
      <c r="BZ19" s="55"/>
      <c r="CA19" s="56"/>
    </row>
    <row r="20" spans="1:79" ht="21.75" customHeight="1">
      <c r="A20" s="55"/>
      <c r="B20" s="55"/>
      <c r="C20" s="350"/>
      <c r="D20" s="351"/>
      <c r="E20" s="777" t="str">
        <f>+H325</f>
        <v/>
      </c>
      <c r="F20" s="777"/>
      <c r="G20" s="777"/>
      <c r="H20" s="352"/>
      <c r="I20" s="112"/>
      <c r="J20" s="112"/>
      <c r="K20" s="112"/>
      <c r="L20" s="112"/>
      <c r="M20" s="112"/>
      <c r="N20" s="112"/>
      <c r="O20" s="112"/>
      <c r="P20" s="112"/>
      <c r="Q20" s="113"/>
      <c r="R20" s="343"/>
      <c r="S20" s="343"/>
      <c r="T20" s="343"/>
      <c r="U20" s="343"/>
      <c r="V20" s="343"/>
      <c r="W20" s="343"/>
      <c r="X20" s="343"/>
      <c r="Y20" s="343"/>
      <c r="Z20" s="343"/>
      <c r="AA20" s="343"/>
      <c r="AB20" s="343"/>
      <c r="AC20" s="343"/>
      <c r="AD20" s="343"/>
      <c r="AE20" s="343"/>
      <c r="AF20" s="343"/>
      <c r="AG20" s="343"/>
      <c r="AH20" s="343"/>
      <c r="AI20" s="343"/>
      <c r="AJ20" s="343"/>
      <c r="AK20" s="343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  <c r="AY20" s="55"/>
      <c r="AZ20" s="55"/>
      <c r="BA20" s="55"/>
      <c r="BB20" s="55"/>
      <c r="BC20" s="55"/>
      <c r="BD20" s="55"/>
      <c r="BE20" s="55"/>
      <c r="BF20" s="55"/>
      <c r="BG20" s="55"/>
      <c r="BH20" s="55"/>
      <c r="BI20" s="55"/>
      <c r="BJ20" s="55"/>
      <c r="BK20" s="55"/>
      <c r="BL20" s="55"/>
      <c r="BM20" s="55"/>
      <c r="BN20" s="55"/>
      <c r="BO20" s="55"/>
      <c r="BP20" s="55"/>
      <c r="BQ20" s="55"/>
      <c r="BR20" s="55"/>
      <c r="BS20" s="55"/>
      <c r="BT20" s="55"/>
      <c r="BU20" s="55"/>
      <c r="BV20" s="55"/>
      <c r="BW20" s="55"/>
      <c r="BX20" s="55"/>
      <c r="BY20" s="55"/>
      <c r="BZ20" s="55"/>
      <c r="CA20" s="56"/>
    </row>
    <row r="21" spans="1:79" ht="18" customHeight="1">
      <c r="A21" s="55"/>
      <c r="B21" s="55"/>
      <c r="C21" s="353"/>
      <c r="D21" s="354"/>
      <c r="E21" s="354"/>
      <c r="F21" s="354"/>
      <c r="G21" s="354"/>
      <c r="H21" s="355"/>
      <c r="I21" s="114"/>
      <c r="J21" s="114"/>
      <c r="K21" s="114"/>
      <c r="L21" s="114"/>
      <c r="M21" s="114"/>
      <c r="N21" s="114"/>
      <c r="O21" s="114"/>
      <c r="P21" s="114"/>
      <c r="Q21" s="115"/>
      <c r="R21" s="343"/>
      <c r="S21" s="343"/>
      <c r="T21" s="343"/>
      <c r="U21" s="343"/>
      <c r="V21" s="343"/>
      <c r="W21" s="343"/>
      <c r="X21" s="343"/>
      <c r="Y21" s="343"/>
      <c r="Z21" s="343"/>
      <c r="AA21" s="343"/>
      <c r="AB21" s="343"/>
      <c r="AC21" s="343"/>
      <c r="AD21" s="343"/>
      <c r="AE21" s="343"/>
      <c r="AF21" s="343"/>
      <c r="AG21" s="343"/>
      <c r="AH21" s="343"/>
      <c r="AI21" s="343"/>
      <c r="AJ21" s="343"/>
      <c r="AK21" s="343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  <c r="BO21" s="55"/>
      <c r="BP21" s="55"/>
      <c r="BQ21" s="55"/>
      <c r="BR21" s="55"/>
      <c r="BS21" s="55"/>
      <c r="BT21" s="55"/>
      <c r="BU21" s="55"/>
      <c r="BV21" s="55"/>
      <c r="BW21" s="55"/>
      <c r="BX21" s="55"/>
      <c r="BY21" s="55"/>
      <c r="BZ21" s="55"/>
      <c r="CA21" s="56"/>
    </row>
    <row r="22" spans="1:79" ht="18" customHeight="1">
      <c r="A22" s="55"/>
      <c r="B22" s="55"/>
      <c r="C22" s="353"/>
      <c r="D22" s="354"/>
      <c r="E22" s="354"/>
      <c r="F22" s="354"/>
      <c r="G22" s="354"/>
      <c r="H22" s="355"/>
      <c r="I22" s="116"/>
      <c r="J22" s="116"/>
      <c r="K22" s="116"/>
      <c r="L22" s="116"/>
      <c r="M22" s="116"/>
      <c r="N22" s="116"/>
      <c r="O22" s="116"/>
      <c r="P22" s="116"/>
      <c r="Q22" s="117"/>
      <c r="R22" s="343"/>
      <c r="S22" s="343"/>
      <c r="T22" s="343"/>
      <c r="U22" s="343"/>
      <c r="V22" s="343"/>
      <c r="W22" s="343"/>
      <c r="X22" s="343"/>
      <c r="Y22" s="343"/>
      <c r="Z22" s="343"/>
      <c r="AA22" s="343"/>
      <c r="AB22" s="343"/>
      <c r="AC22" s="343"/>
      <c r="AD22" s="343"/>
      <c r="AE22" s="343"/>
      <c r="AF22" s="343"/>
      <c r="AG22" s="343"/>
      <c r="AH22" s="343"/>
      <c r="AI22" s="343"/>
      <c r="AJ22" s="343"/>
      <c r="AK22" s="343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  <c r="BK22" s="55"/>
      <c r="BL22" s="55"/>
      <c r="BM22" s="55"/>
      <c r="BN22" s="55"/>
      <c r="BO22" s="55"/>
      <c r="BP22" s="55"/>
      <c r="BQ22" s="55"/>
      <c r="BR22" s="55"/>
      <c r="BS22" s="55"/>
      <c r="BT22" s="55"/>
      <c r="BU22" s="55"/>
      <c r="BV22" s="55"/>
      <c r="BW22" s="55"/>
      <c r="BX22" s="55"/>
      <c r="BY22" s="55"/>
      <c r="BZ22" s="55"/>
      <c r="CA22" s="56"/>
    </row>
    <row r="23" spans="1:79" ht="18" customHeight="1">
      <c r="A23" s="55"/>
      <c r="B23" s="55"/>
      <c r="C23" s="353"/>
      <c r="D23" s="354"/>
      <c r="E23" s="354"/>
      <c r="F23" s="354"/>
      <c r="G23" s="354"/>
      <c r="H23" s="355"/>
      <c r="I23" s="116"/>
      <c r="J23" s="116"/>
      <c r="K23" s="116"/>
      <c r="L23" s="116"/>
      <c r="M23" s="116"/>
      <c r="N23" s="116"/>
      <c r="O23" s="116"/>
      <c r="P23" s="116"/>
      <c r="Q23" s="117"/>
      <c r="R23" s="343"/>
      <c r="S23" s="343"/>
      <c r="T23" s="343"/>
      <c r="U23" s="343"/>
      <c r="V23" s="343"/>
      <c r="W23" s="343"/>
      <c r="X23" s="343"/>
      <c r="Y23" s="343"/>
      <c r="Z23" s="343"/>
      <c r="AA23" s="343"/>
      <c r="AB23" s="343"/>
      <c r="AC23" s="343"/>
      <c r="AD23" s="343"/>
      <c r="AE23" s="343"/>
      <c r="AF23" s="343"/>
      <c r="AG23" s="343"/>
      <c r="AH23" s="343"/>
      <c r="AI23" s="343"/>
      <c r="AJ23" s="343"/>
      <c r="AK23" s="343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  <c r="BK23" s="55"/>
      <c r="BL23" s="55"/>
      <c r="BM23" s="55"/>
      <c r="BN23" s="55"/>
      <c r="BO23" s="55"/>
      <c r="BP23" s="55"/>
      <c r="BQ23" s="55"/>
      <c r="BR23" s="55"/>
      <c r="BS23" s="55"/>
      <c r="BT23" s="55"/>
      <c r="BU23" s="55"/>
      <c r="BV23" s="55"/>
      <c r="BW23" s="55"/>
      <c r="BX23" s="55"/>
      <c r="BY23" s="55"/>
      <c r="BZ23" s="55"/>
      <c r="CA23" s="56"/>
    </row>
    <row r="24" spans="1:79" ht="18" customHeight="1">
      <c r="A24" s="55"/>
      <c r="B24" s="55"/>
      <c r="C24" s="353"/>
      <c r="D24" s="354"/>
      <c r="E24" s="354"/>
      <c r="F24" s="354"/>
      <c r="G24" s="354"/>
      <c r="H24" s="355"/>
      <c r="I24" s="116"/>
      <c r="J24" s="116"/>
      <c r="K24" s="116"/>
      <c r="L24" s="116"/>
      <c r="M24" s="116"/>
      <c r="N24" s="116"/>
      <c r="O24" s="116"/>
      <c r="P24" s="116"/>
      <c r="Q24" s="117"/>
      <c r="R24" s="343"/>
      <c r="S24" s="343"/>
      <c r="T24" s="343"/>
      <c r="U24" s="343"/>
      <c r="V24" s="343"/>
      <c r="W24" s="343"/>
      <c r="X24" s="343"/>
      <c r="Y24" s="343"/>
      <c r="Z24" s="343"/>
      <c r="AA24" s="343"/>
      <c r="AB24" s="343"/>
      <c r="AC24" s="343"/>
      <c r="AD24" s="343"/>
      <c r="AE24" s="343"/>
      <c r="AF24" s="343"/>
      <c r="AG24" s="343"/>
      <c r="AH24" s="343"/>
      <c r="AI24" s="343"/>
      <c r="AJ24" s="343"/>
      <c r="AK24" s="343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  <c r="BB24" s="55"/>
      <c r="BC24" s="55"/>
      <c r="BD24" s="55"/>
      <c r="BE24" s="55"/>
      <c r="BF24" s="55"/>
      <c r="BG24" s="55"/>
      <c r="BH24" s="55"/>
      <c r="BI24" s="55"/>
      <c r="BJ24" s="55"/>
      <c r="BK24" s="55"/>
      <c r="BL24" s="55"/>
      <c r="BM24" s="55"/>
      <c r="BN24" s="55"/>
      <c r="BO24" s="55"/>
      <c r="BP24" s="55"/>
      <c r="BQ24" s="55"/>
      <c r="BR24" s="55"/>
      <c r="BS24" s="55"/>
      <c r="BT24" s="55"/>
      <c r="BU24" s="55"/>
      <c r="BV24" s="55"/>
      <c r="BW24" s="55"/>
      <c r="BX24" s="55"/>
      <c r="BY24" s="55"/>
      <c r="BZ24" s="55"/>
      <c r="CA24" s="56"/>
    </row>
    <row r="25" spans="1:79" ht="20.25">
      <c r="A25" s="55"/>
      <c r="B25" s="55"/>
      <c r="C25" s="353"/>
      <c r="D25" s="354"/>
      <c r="E25" s="354"/>
      <c r="F25" s="354"/>
      <c r="G25" s="354"/>
      <c r="H25" s="355"/>
      <c r="I25" s="116"/>
      <c r="J25" s="116"/>
      <c r="K25" s="116"/>
      <c r="L25" s="116"/>
      <c r="M25" s="116"/>
      <c r="N25" s="116"/>
      <c r="O25" s="116"/>
      <c r="P25" s="116"/>
      <c r="Q25" s="117"/>
      <c r="R25" s="343"/>
      <c r="S25" s="343"/>
      <c r="T25" s="343"/>
      <c r="U25" s="343"/>
      <c r="V25" s="343"/>
      <c r="W25" s="343"/>
      <c r="X25" s="343"/>
      <c r="Y25" s="343"/>
      <c r="Z25" s="343"/>
      <c r="AA25" s="343"/>
      <c r="AB25" s="343"/>
      <c r="AC25" s="343"/>
      <c r="AD25" s="343"/>
      <c r="AE25" s="343"/>
      <c r="AF25" s="343"/>
      <c r="AG25" s="343"/>
      <c r="AH25" s="343"/>
      <c r="AI25" s="343"/>
      <c r="AJ25" s="343"/>
      <c r="AK25" s="343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  <c r="BB25" s="55"/>
      <c r="BC25" s="55"/>
      <c r="BD25" s="55"/>
      <c r="BE25" s="55"/>
      <c r="BF25" s="55"/>
      <c r="BG25" s="55"/>
      <c r="BH25" s="55"/>
      <c r="BI25" s="55"/>
      <c r="BJ25" s="55"/>
      <c r="BK25" s="55"/>
      <c r="BL25" s="55"/>
      <c r="BM25" s="55"/>
      <c r="BN25" s="55"/>
      <c r="BO25" s="55"/>
      <c r="BP25" s="55"/>
      <c r="BQ25" s="55"/>
      <c r="BR25" s="55"/>
      <c r="BS25" s="55"/>
      <c r="BT25" s="55"/>
      <c r="BU25" s="55"/>
      <c r="BV25" s="55"/>
      <c r="BW25" s="55"/>
      <c r="BX25" s="55"/>
      <c r="BY25" s="55"/>
      <c r="BZ25" s="55"/>
      <c r="CA25" s="56"/>
    </row>
    <row r="26" spans="1:79" ht="20.25">
      <c r="A26" s="55"/>
      <c r="B26" s="55"/>
      <c r="C26" s="353"/>
      <c r="D26" s="354"/>
      <c r="E26" s="354"/>
      <c r="F26" s="354"/>
      <c r="G26" s="354"/>
      <c r="H26" s="355"/>
      <c r="I26" s="116"/>
      <c r="J26" s="116"/>
      <c r="K26" s="116"/>
      <c r="L26" s="116"/>
      <c r="M26" s="116"/>
      <c r="N26" s="116"/>
      <c r="O26" s="116"/>
      <c r="P26" s="116"/>
      <c r="Q26" s="117"/>
      <c r="R26" s="343"/>
      <c r="S26" s="343"/>
      <c r="T26" s="343"/>
      <c r="U26" s="343"/>
      <c r="V26" s="343"/>
      <c r="W26" s="343"/>
      <c r="X26" s="343"/>
      <c r="Y26" s="343"/>
      <c r="Z26" s="343"/>
      <c r="AA26" s="343"/>
      <c r="AB26" s="343"/>
      <c r="AC26" s="343"/>
      <c r="AD26" s="343"/>
      <c r="AE26" s="343"/>
      <c r="AF26" s="343"/>
      <c r="AG26" s="343"/>
      <c r="AH26" s="343"/>
      <c r="AI26" s="343"/>
      <c r="AJ26" s="343"/>
      <c r="AK26" s="343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  <c r="BB26" s="55"/>
      <c r="BC26" s="55"/>
      <c r="BD26" s="55"/>
      <c r="BE26" s="55"/>
      <c r="BF26" s="55"/>
      <c r="BG26" s="55"/>
      <c r="BH26" s="55"/>
      <c r="BI26" s="55"/>
      <c r="BJ26" s="55"/>
      <c r="BK26" s="55"/>
      <c r="BL26" s="55"/>
      <c r="BM26" s="55"/>
      <c r="BN26" s="55"/>
      <c r="BO26" s="55"/>
      <c r="BP26" s="55"/>
      <c r="BQ26" s="55"/>
      <c r="BR26" s="55"/>
      <c r="BS26" s="55"/>
      <c r="BT26" s="55"/>
      <c r="BU26" s="55"/>
      <c r="BV26" s="55"/>
      <c r="BW26" s="55"/>
      <c r="BX26" s="55"/>
      <c r="BY26" s="55"/>
      <c r="BZ26" s="55"/>
      <c r="CA26" s="56"/>
    </row>
    <row r="27" spans="1:79" ht="20.25">
      <c r="A27" s="55"/>
      <c r="B27" s="55"/>
      <c r="C27" s="353"/>
      <c r="D27" s="354"/>
      <c r="E27" s="354"/>
      <c r="F27" s="354"/>
      <c r="G27" s="354"/>
      <c r="H27" s="355"/>
      <c r="I27" s="116"/>
      <c r="J27" s="116"/>
      <c r="K27" s="116"/>
      <c r="L27" s="116"/>
      <c r="M27" s="116"/>
      <c r="N27" s="116"/>
      <c r="O27" s="116"/>
      <c r="P27" s="116"/>
      <c r="Q27" s="117"/>
      <c r="R27" s="343"/>
      <c r="S27" s="343"/>
      <c r="T27" s="343"/>
      <c r="U27" s="343"/>
      <c r="V27" s="343"/>
      <c r="W27" s="343"/>
      <c r="X27" s="343"/>
      <c r="Y27" s="343"/>
      <c r="Z27" s="343"/>
      <c r="AA27" s="343"/>
      <c r="AB27" s="343"/>
      <c r="AC27" s="343"/>
      <c r="AD27" s="343"/>
      <c r="AE27" s="343"/>
      <c r="AF27" s="343"/>
      <c r="AG27" s="343"/>
      <c r="AH27" s="343"/>
      <c r="AI27" s="343"/>
      <c r="AJ27" s="343"/>
      <c r="AK27" s="343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55"/>
      <c r="BN27" s="55"/>
      <c r="BO27" s="55"/>
      <c r="BP27" s="55"/>
      <c r="BQ27" s="55"/>
      <c r="BR27" s="55"/>
      <c r="BS27" s="55"/>
      <c r="BT27" s="55"/>
      <c r="BU27" s="55"/>
      <c r="BV27" s="55"/>
      <c r="BW27" s="55"/>
      <c r="BX27" s="55"/>
      <c r="BY27" s="55"/>
      <c r="BZ27" s="55"/>
      <c r="CA27" s="56"/>
    </row>
    <row r="28" spans="1:79" ht="20.25">
      <c r="A28" s="55"/>
      <c r="B28" s="55"/>
      <c r="C28" s="353"/>
      <c r="D28" s="354"/>
      <c r="E28" s="354"/>
      <c r="F28" s="354"/>
      <c r="G28" s="354"/>
      <c r="H28" s="355"/>
      <c r="I28" s="116"/>
      <c r="J28" s="116"/>
      <c r="K28" s="116"/>
      <c r="L28" s="116"/>
      <c r="M28" s="116"/>
      <c r="N28" s="116"/>
      <c r="O28" s="116"/>
      <c r="P28" s="116"/>
      <c r="Q28" s="117"/>
      <c r="R28" s="343"/>
      <c r="S28" s="343"/>
      <c r="T28" s="343"/>
      <c r="U28" s="343"/>
      <c r="V28" s="343"/>
      <c r="W28" s="343"/>
      <c r="X28" s="343"/>
      <c r="Y28" s="343"/>
      <c r="Z28" s="343"/>
      <c r="AA28" s="343"/>
      <c r="AB28" s="343"/>
      <c r="AC28" s="343"/>
      <c r="AD28" s="343"/>
      <c r="AE28" s="343"/>
      <c r="AF28" s="343"/>
      <c r="AG28" s="343"/>
      <c r="AH28" s="343"/>
      <c r="AI28" s="343"/>
      <c r="AJ28" s="343"/>
      <c r="AK28" s="343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  <c r="BB28" s="55"/>
      <c r="BC28" s="55"/>
      <c r="BD28" s="55"/>
      <c r="BE28" s="55"/>
      <c r="BF28" s="55"/>
      <c r="BG28" s="55"/>
      <c r="BH28" s="55"/>
      <c r="BI28" s="55"/>
      <c r="BJ28" s="55"/>
      <c r="BK28" s="55"/>
      <c r="BL28" s="55"/>
      <c r="BM28" s="55"/>
      <c r="BN28" s="55"/>
      <c r="BO28" s="55"/>
      <c r="BP28" s="55"/>
      <c r="BQ28" s="55"/>
      <c r="BR28" s="55"/>
      <c r="BS28" s="55"/>
      <c r="BT28" s="55"/>
      <c r="BU28" s="55"/>
      <c r="BV28" s="55"/>
      <c r="BW28" s="55"/>
      <c r="BX28" s="55"/>
      <c r="BY28" s="55"/>
      <c r="BZ28" s="55"/>
      <c r="CA28" s="56"/>
    </row>
    <row r="29" spans="1:79" ht="20.25">
      <c r="A29" s="55"/>
      <c r="B29" s="55"/>
      <c r="C29" s="353"/>
      <c r="D29" s="354"/>
      <c r="E29" s="354"/>
      <c r="F29" s="354"/>
      <c r="G29" s="354"/>
      <c r="H29" s="355"/>
      <c r="I29" s="116"/>
      <c r="J29" s="116"/>
      <c r="K29" s="116"/>
      <c r="L29" s="116"/>
      <c r="M29" s="116"/>
      <c r="N29" s="116"/>
      <c r="O29" s="116"/>
      <c r="P29" s="116"/>
      <c r="Q29" s="117"/>
      <c r="R29" s="343"/>
      <c r="S29" s="343"/>
      <c r="T29" s="343"/>
      <c r="U29" s="343"/>
      <c r="V29" s="343"/>
      <c r="W29" s="343"/>
      <c r="X29" s="343"/>
      <c r="Y29" s="343"/>
      <c r="Z29" s="343"/>
      <c r="AA29" s="343"/>
      <c r="AB29" s="343"/>
      <c r="AC29" s="343"/>
      <c r="AD29" s="343"/>
      <c r="AE29" s="343"/>
      <c r="AF29" s="343"/>
      <c r="AG29" s="343"/>
      <c r="AH29" s="343"/>
      <c r="AI29" s="343"/>
      <c r="AJ29" s="343"/>
      <c r="AK29" s="343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  <c r="BB29" s="55"/>
      <c r="BC29" s="55"/>
      <c r="BD29" s="55"/>
      <c r="BE29" s="55"/>
      <c r="BF29" s="55"/>
      <c r="BG29" s="55"/>
      <c r="BH29" s="55"/>
      <c r="BI29" s="55"/>
      <c r="BJ29" s="55"/>
      <c r="BK29" s="55"/>
      <c r="BL29" s="55"/>
      <c r="BM29" s="55"/>
      <c r="BN29" s="55"/>
      <c r="BO29" s="55"/>
      <c r="BP29" s="55"/>
      <c r="BQ29" s="55"/>
      <c r="BR29" s="55"/>
      <c r="BS29" s="55"/>
      <c r="BT29" s="55"/>
      <c r="BU29" s="55"/>
      <c r="BV29" s="55"/>
      <c r="BW29" s="55"/>
      <c r="BX29" s="55"/>
      <c r="BY29" s="55"/>
      <c r="BZ29" s="55"/>
      <c r="CA29" s="56"/>
    </row>
    <row r="30" spans="1:79" ht="20.25">
      <c r="A30" s="55"/>
      <c r="B30" s="55"/>
      <c r="C30" s="353"/>
      <c r="D30" s="354"/>
      <c r="E30" s="354"/>
      <c r="F30" s="354"/>
      <c r="G30" s="354"/>
      <c r="H30" s="355"/>
      <c r="I30" s="116"/>
      <c r="J30" s="116"/>
      <c r="K30" s="116"/>
      <c r="L30" s="116"/>
      <c r="M30" s="116"/>
      <c r="N30" s="116"/>
      <c r="O30" s="116"/>
      <c r="P30" s="116"/>
      <c r="Q30" s="117"/>
      <c r="R30" s="343"/>
      <c r="S30" s="343"/>
      <c r="T30" s="343"/>
      <c r="U30" s="343"/>
      <c r="V30" s="343"/>
      <c r="W30" s="343"/>
      <c r="X30" s="343"/>
      <c r="Y30" s="343"/>
      <c r="Z30" s="343"/>
      <c r="AA30" s="343"/>
      <c r="AB30" s="343"/>
      <c r="AC30" s="343"/>
      <c r="AD30" s="343"/>
      <c r="AE30" s="343"/>
      <c r="AF30" s="343"/>
      <c r="AG30" s="343"/>
      <c r="AH30" s="343"/>
      <c r="AI30" s="343"/>
      <c r="AJ30" s="343"/>
      <c r="AK30" s="343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  <c r="BB30" s="55"/>
      <c r="BC30" s="55"/>
      <c r="BD30" s="55"/>
      <c r="BE30" s="55"/>
      <c r="BF30" s="55"/>
      <c r="BG30" s="55"/>
      <c r="BH30" s="55"/>
      <c r="BI30" s="55"/>
      <c r="BJ30" s="55"/>
      <c r="BK30" s="55"/>
      <c r="BL30" s="55"/>
      <c r="BM30" s="55"/>
      <c r="BN30" s="55"/>
      <c r="BO30" s="55"/>
      <c r="BP30" s="55"/>
      <c r="BQ30" s="55"/>
      <c r="BR30" s="55"/>
      <c r="BS30" s="55"/>
      <c r="BT30" s="55"/>
      <c r="BU30" s="55"/>
      <c r="BV30" s="55"/>
      <c r="BW30" s="55"/>
      <c r="BX30" s="55"/>
      <c r="BY30" s="55"/>
      <c r="BZ30" s="55"/>
      <c r="CA30" s="56"/>
    </row>
    <row r="31" spans="1:79" ht="20.25">
      <c r="A31" s="55"/>
      <c r="B31" s="55"/>
      <c r="C31" s="353"/>
      <c r="D31" s="354"/>
      <c r="E31" s="354"/>
      <c r="F31" s="354"/>
      <c r="G31" s="354"/>
      <c r="H31" s="355"/>
      <c r="I31" s="116"/>
      <c r="J31" s="116"/>
      <c r="K31" s="116"/>
      <c r="L31" s="116"/>
      <c r="M31" s="116"/>
      <c r="N31" s="116"/>
      <c r="O31" s="116"/>
      <c r="P31" s="116"/>
      <c r="Q31" s="117"/>
      <c r="R31" s="343"/>
      <c r="S31" s="343"/>
      <c r="T31" s="343"/>
      <c r="U31" s="343"/>
      <c r="V31" s="343"/>
      <c r="W31" s="343"/>
      <c r="X31" s="343"/>
      <c r="Y31" s="343"/>
      <c r="Z31" s="343"/>
      <c r="AA31" s="343"/>
      <c r="AB31" s="343"/>
      <c r="AC31" s="343"/>
      <c r="AD31" s="343"/>
      <c r="AE31" s="343"/>
      <c r="AF31" s="343"/>
      <c r="AG31" s="343"/>
      <c r="AH31" s="343"/>
      <c r="AI31" s="343"/>
      <c r="AJ31" s="343"/>
      <c r="AK31" s="343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55"/>
      <c r="BN31" s="55"/>
      <c r="BO31" s="55"/>
      <c r="BP31" s="55"/>
      <c r="BQ31" s="55"/>
      <c r="BR31" s="55"/>
      <c r="BS31" s="55"/>
      <c r="BT31" s="55"/>
      <c r="BU31" s="55"/>
      <c r="BV31" s="55"/>
      <c r="BW31" s="55"/>
      <c r="BX31" s="55"/>
      <c r="BY31" s="55"/>
      <c r="BZ31" s="55"/>
      <c r="CA31" s="56"/>
    </row>
    <row r="32" spans="1:79" ht="20.25">
      <c r="A32" s="55"/>
      <c r="B32" s="55"/>
      <c r="C32" s="353"/>
      <c r="D32" s="354"/>
      <c r="E32" s="354"/>
      <c r="F32" s="354"/>
      <c r="G32" s="354"/>
      <c r="H32" s="355"/>
      <c r="I32" s="116"/>
      <c r="J32" s="116"/>
      <c r="K32" s="116"/>
      <c r="L32" s="116"/>
      <c r="M32" s="116"/>
      <c r="N32" s="116"/>
      <c r="O32" s="116"/>
      <c r="P32" s="116"/>
      <c r="Q32" s="117"/>
      <c r="R32" s="343"/>
      <c r="S32" s="343"/>
      <c r="T32" s="343"/>
      <c r="U32" s="343"/>
      <c r="V32" s="343"/>
      <c r="W32" s="343"/>
      <c r="X32" s="343"/>
      <c r="Y32" s="343"/>
      <c r="Z32" s="343"/>
      <c r="AA32" s="343"/>
      <c r="AB32" s="343"/>
      <c r="AC32" s="343"/>
      <c r="AD32" s="343"/>
      <c r="AE32" s="343"/>
      <c r="AF32" s="343"/>
      <c r="AG32" s="343"/>
      <c r="AH32" s="343"/>
      <c r="AI32" s="343"/>
      <c r="AJ32" s="343"/>
      <c r="AK32" s="343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  <c r="BM32" s="55"/>
      <c r="BN32" s="55"/>
      <c r="BO32" s="55"/>
      <c r="BP32" s="55"/>
      <c r="BQ32" s="55"/>
      <c r="BR32" s="55"/>
      <c r="BS32" s="55"/>
      <c r="BT32" s="55"/>
      <c r="BU32" s="55"/>
      <c r="BV32" s="55"/>
      <c r="BW32" s="55"/>
      <c r="BX32" s="55"/>
      <c r="BY32" s="55"/>
      <c r="BZ32" s="55"/>
      <c r="CA32" s="56"/>
    </row>
    <row r="33" spans="1:79" ht="9.9499999999999993" customHeight="1" thickBot="1">
      <c r="A33" s="55"/>
      <c r="B33" s="55"/>
      <c r="C33" s="356"/>
      <c r="D33" s="357"/>
      <c r="E33" s="357"/>
      <c r="F33" s="357"/>
      <c r="G33" s="357"/>
      <c r="H33" s="358"/>
      <c r="I33" s="118"/>
      <c r="J33" s="118"/>
      <c r="K33" s="118"/>
      <c r="L33" s="118"/>
      <c r="M33" s="118"/>
      <c r="N33" s="118"/>
      <c r="O33" s="118"/>
      <c r="P33" s="118"/>
      <c r="Q33" s="119"/>
      <c r="R33" s="343"/>
      <c r="S33" s="343"/>
      <c r="T33" s="343"/>
      <c r="U33" s="343"/>
      <c r="V33" s="343"/>
      <c r="W33" s="343"/>
      <c r="X33" s="343"/>
      <c r="Y33" s="343"/>
      <c r="Z33" s="343"/>
      <c r="AA33" s="343"/>
      <c r="AB33" s="343"/>
      <c r="AC33" s="343"/>
      <c r="AD33" s="343"/>
      <c r="AE33" s="343"/>
      <c r="AF33" s="343"/>
      <c r="AG33" s="343"/>
      <c r="AH33" s="343"/>
      <c r="AI33" s="343"/>
      <c r="AJ33" s="343"/>
      <c r="AK33" s="343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  <c r="BY33" s="55"/>
      <c r="BZ33" s="55"/>
      <c r="CA33" s="56"/>
    </row>
    <row r="34" spans="1:79" ht="9.9499999999999993" customHeight="1" thickTop="1">
      <c r="C34" s="344"/>
      <c r="D34" s="344"/>
      <c r="E34" s="344"/>
      <c r="F34" s="344"/>
      <c r="G34" s="344"/>
      <c r="H34" s="344"/>
      <c r="I34" s="344"/>
      <c r="J34" s="344"/>
      <c r="K34" s="344"/>
      <c r="L34" s="344"/>
      <c r="M34" s="344"/>
      <c r="N34" s="344"/>
      <c r="O34" s="344"/>
      <c r="P34" s="344"/>
      <c r="Q34" s="344"/>
      <c r="R34" s="345"/>
      <c r="S34" s="345"/>
      <c r="T34" s="345"/>
      <c r="U34" s="345"/>
      <c r="V34" s="345"/>
      <c r="W34" s="345"/>
      <c r="X34" s="345"/>
      <c r="Y34" s="345"/>
      <c r="Z34" s="345"/>
      <c r="AA34" s="345"/>
      <c r="AB34" s="345"/>
      <c r="AC34" s="345"/>
      <c r="AD34" s="345"/>
      <c r="AE34" s="345"/>
      <c r="AF34" s="345"/>
      <c r="AG34" s="345"/>
      <c r="AH34" s="345"/>
      <c r="AI34" s="345"/>
      <c r="AJ34" s="345"/>
      <c r="AK34" s="345"/>
      <c r="CA34" s="54"/>
    </row>
    <row r="35" spans="1:79">
      <c r="C35" s="345"/>
      <c r="D35" s="345"/>
      <c r="E35" s="345"/>
      <c r="F35" s="345"/>
      <c r="G35" s="345"/>
      <c r="H35" s="345"/>
      <c r="I35" s="345"/>
      <c r="J35" s="345"/>
      <c r="K35" s="345"/>
      <c r="L35" s="345"/>
      <c r="M35" s="345"/>
      <c r="N35" s="345"/>
      <c r="O35" s="345"/>
      <c r="P35" s="345"/>
      <c r="Q35" s="345"/>
      <c r="R35" s="345"/>
      <c r="S35" s="345"/>
      <c r="T35" s="345"/>
      <c r="U35" s="345"/>
      <c r="V35" s="345"/>
      <c r="W35" s="345"/>
      <c r="X35" s="345"/>
      <c r="Y35" s="345"/>
      <c r="Z35" s="345"/>
      <c r="AA35" s="345"/>
      <c r="AB35" s="345"/>
      <c r="AC35" s="345"/>
      <c r="AD35" s="345"/>
      <c r="AE35" s="345"/>
      <c r="AF35" s="345"/>
      <c r="AG35" s="345"/>
      <c r="AH35" s="345"/>
      <c r="AI35" s="345"/>
      <c r="AJ35" s="345"/>
      <c r="AK35" s="345"/>
      <c r="CA35" s="54"/>
    </row>
    <row r="36" spans="1:79">
      <c r="C36" s="345"/>
      <c r="D36" s="345"/>
      <c r="E36" s="345"/>
      <c r="F36" s="345"/>
      <c r="G36" s="345"/>
      <c r="H36" s="345"/>
      <c r="I36" s="345"/>
      <c r="J36" s="345"/>
      <c r="K36" s="345"/>
      <c r="L36" s="345"/>
      <c r="M36" s="345"/>
      <c r="N36" s="345"/>
      <c r="O36" s="345"/>
      <c r="P36" s="345"/>
      <c r="Q36" s="345"/>
      <c r="R36" s="345"/>
      <c r="S36" s="345"/>
      <c r="T36" s="345"/>
      <c r="U36" s="345"/>
      <c r="V36" s="345"/>
      <c r="W36" s="345"/>
      <c r="X36" s="345"/>
      <c r="Y36" s="345"/>
      <c r="Z36" s="345"/>
      <c r="AA36" s="345"/>
      <c r="AB36" s="345"/>
      <c r="AC36" s="345"/>
      <c r="AD36" s="345"/>
      <c r="AE36" s="345"/>
      <c r="AF36" s="345"/>
      <c r="AG36" s="345"/>
      <c r="AH36" s="345"/>
      <c r="AI36" s="345"/>
      <c r="AJ36" s="345"/>
      <c r="AK36" s="345"/>
      <c r="CA36" s="54"/>
    </row>
    <row r="37" spans="1:79">
      <c r="C37" s="345"/>
      <c r="D37" s="345"/>
      <c r="E37" s="345"/>
      <c r="F37" s="345"/>
      <c r="G37" s="345"/>
      <c r="H37" s="345"/>
      <c r="I37" s="345"/>
      <c r="J37" s="345"/>
      <c r="K37" s="345"/>
      <c r="L37" s="345"/>
      <c r="M37" s="345"/>
      <c r="N37" s="345"/>
      <c r="O37" s="345"/>
      <c r="P37" s="345"/>
      <c r="Q37" s="345"/>
      <c r="R37" s="345"/>
      <c r="S37" s="345"/>
      <c r="T37" s="345"/>
      <c r="U37" s="345"/>
      <c r="V37" s="345"/>
      <c r="W37" s="345"/>
      <c r="X37" s="345"/>
      <c r="Y37" s="345"/>
      <c r="Z37" s="345"/>
      <c r="AA37" s="345"/>
      <c r="AB37" s="345"/>
      <c r="AC37" s="345"/>
      <c r="AD37" s="345"/>
      <c r="AE37" s="345"/>
      <c r="AF37" s="345"/>
      <c r="AG37" s="345"/>
      <c r="AH37" s="345"/>
      <c r="AI37" s="345"/>
      <c r="AJ37" s="345"/>
      <c r="AK37" s="345"/>
      <c r="CA37" s="54"/>
    </row>
    <row r="38" spans="1:79">
      <c r="C38" s="345"/>
      <c r="D38" s="345"/>
      <c r="E38" s="345"/>
      <c r="F38" s="345"/>
      <c r="G38" s="345"/>
      <c r="H38" s="345"/>
      <c r="I38" s="345"/>
      <c r="J38" s="345"/>
      <c r="K38" s="345"/>
      <c r="L38" s="345"/>
      <c r="M38" s="345"/>
      <c r="N38" s="345"/>
      <c r="O38" s="345"/>
      <c r="P38" s="345"/>
      <c r="Q38" s="345"/>
      <c r="R38" s="345"/>
      <c r="S38" s="345"/>
      <c r="T38" s="345"/>
      <c r="U38" s="345"/>
      <c r="V38" s="345"/>
      <c r="W38" s="345"/>
      <c r="X38" s="345"/>
      <c r="Y38" s="345"/>
      <c r="Z38" s="345"/>
      <c r="AA38" s="345"/>
      <c r="AB38" s="345"/>
      <c r="AC38" s="345"/>
      <c r="AD38" s="345"/>
      <c r="AE38" s="345"/>
      <c r="AF38" s="345"/>
      <c r="AG38" s="345"/>
      <c r="AH38" s="345"/>
      <c r="AI38" s="345"/>
      <c r="AJ38" s="345"/>
      <c r="AK38" s="345"/>
      <c r="CA38" s="54"/>
    </row>
    <row r="39" spans="1:79">
      <c r="C39" s="345"/>
      <c r="D39" s="345"/>
      <c r="E39" s="345"/>
      <c r="F39" s="345"/>
      <c r="G39" s="345"/>
      <c r="H39" s="345"/>
      <c r="I39" s="345"/>
      <c r="J39" s="345"/>
      <c r="K39" s="345"/>
      <c r="L39" s="345"/>
      <c r="M39" s="345"/>
      <c r="N39" s="345"/>
      <c r="O39" s="345"/>
      <c r="P39" s="345"/>
      <c r="Q39" s="345"/>
      <c r="R39" s="345"/>
      <c r="S39" s="345"/>
      <c r="T39" s="345"/>
      <c r="U39" s="345"/>
      <c r="V39" s="345"/>
      <c r="W39" s="345"/>
      <c r="X39" s="345"/>
      <c r="Y39" s="345"/>
      <c r="Z39" s="345"/>
      <c r="AA39" s="345"/>
      <c r="AB39" s="345"/>
      <c r="AC39" s="345"/>
      <c r="AD39" s="345"/>
      <c r="AE39" s="345"/>
      <c r="AF39" s="345"/>
      <c r="AG39" s="345"/>
      <c r="AH39" s="345"/>
      <c r="AI39" s="345"/>
      <c r="AJ39" s="345"/>
      <c r="AK39" s="345"/>
      <c r="CA39" s="54"/>
    </row>
    <row r="40" spans="1:79">
      <c r="C40" s="345"/>
      <c r="D40" s="345"/>
      <c r="E40" s="345"/>
      <c r="F40" s="345"/>
      <c r="G40" s="345"/>
      <c r="H40" s="345"/>
      <c r="I40" s="345"/>
      <c r="J40" s="345"/>
      <c r="K40" s="345"/>
      <c r="L40" s="345"/>
      <c r="M40" s="345"/>
      <c r="N40" s="345"/>
      <c r="O40" s="345"/>
      <c r="P40" s="345"/>
      <c r="Q40" s="345"/>
      <c r="R40" s="345"/>
      <c r="S40" s="345"/>
      <c r="T40" s="345"/>
      <c r="U40" s="345"/>
      <c r="V40" s="345"/>
      <c r="W40" s="345"/>
      <c r="X40" s="345"/>
      <c r="Y40" s="345"/>
      <c r="Z40" s="345"/>
      <c r="AA40" s="345"/>
      <c r="AB40" s="345"/>
      <c r="AC40" s="345"/>
      <c r="AD40" s="345"/>
      <c r="AE40" s="345"/>
      <c r="AF40" s="345"/>
      <c r="AG40" s="345"/>
      <c r="AH40" s="345"/>
      <c r="AI40" s="345"/>
      <c r="AJ40" s="345"/>
      <c r="AK40" s="345"/>
      <c r="CA40" s="54"/>
    </row>
    <row r="41" spans="1:79">
      <c r="C41" s="345"/>
      <c r="D41" s="345"/>
      <c r="E41" s="345"/>
      <c r="F41" s="345"/>
      <c r="G41" s="345"/>
      <c r="H41" s="345"/>
      <c r="I41" s="345"/>
      <c r="J41" s="345"/>
      <c r="K41" s="345"/>
      <c r="L41" s="345"/>
      <c r="M41" s="345"/>
      <c r="N41" s="345"/>
      <c r="O41" s="345"/>
      <c r="P41" s="345"/>
      <c r="Q41" s="345"/>
      <c r="R41" s="345"/>
      <c r="S41" s="345"/>
      <c r="T41" s="345"/>
      <c r="U41" s="345"/>
      <c r="V41" s="345"/>
      <c r="W41" s="345"/>
      <c r="X41" s="345"/>
      <c r="Y41" s="345"/>
      <c r="Z41" s="345"/>
      <c r="AA41" s="345"/>
      <c r="AB41" s="345"/>
      <c r="AC41" s="345"/>
      <c r="AD41" s="345"/>
      <c r="AE41" s="345"/>
      <c r="AF41" s="345"/>
      <c r="AG41" s="345"/>
      <c r="AH41" s="345"/>
      <c r="AI41" s="345"/>
      <c r="AJ41" s="345"/>
      <c r="AK41" s="345"/>
      <c r="CA41" s="54"/>
    </row>
    <row r="42" spans="1:79">
      <c r="C42" s="345"/>
      <c r="D42" s="345"/>
      <c r="E42" s="345"/>
      <c r="F42" s="345"/>
      <c r="G42" s="345"/>
      <c r="H42" s="345"/>
      <c r="I42" s="345"/>
      <c r="J42" s="345"/>
      <c r="K42" s="345"/>
      <c r="L42" s="345"/>
      <c r="M42" s="345"/>
      <c r="N42" s="345"/>
      <c r="O42" s="345"/>
      <c r="P42" s="345"/>
      <c r="Q42" s="345"/>
      <c r="R42" s="345"/>
      <c r="S42" s="345"/>
      <c r="T42" s="345"/>
      <c r="U42" s="345"/>
      <c r="V42" s="345"/>
      <c r="W42" s="345"/>
      <c r="X42" s="345"/>
      <c r="Y42" s="345"/>
      <c r="Z42" s="345"/>
      <c r="AA42" s="345"/>
      <c r="AB42" s="345"/>
      <c r="AC42" s="345"/>
      <c r="AD42" s="345"/>
      <c r="AE42" s="345"/>
      <c r="AF42" s="345"/>
      <c r="AG42" s="345"/>
      <c r="AH42" s="345"/>
      <c r="AI42" s="345"/>
      <c r="AJ42" s="345"/>
      <c r="AK42" s="345"/>
      <c r="CA42" s="54"/>
    </row>
    <row r="43" spans="1:79">
      <c r="C43" s="345"/>
      <c r="D43" s="345"/>
      <c r="E43" s="345"/>
      <c r="F43" s="345"/>
      <c r="G43" s="345"/>
      <c r="H43" s="345"/>
      <c r="I43" s="345"/>
      <c r="J43" s="345"/>
      <c r="K43" s="345"/>
      <c r="L43" s="345"/>
      <c r="M43" s="345"/>
      <c r="N43" s="345"/>
      <c r="O43" s="345"/>
      <c r="P43" s="345"/>
      <c r="Q43" s="345"/>
      <c r="R43" s="345"/>
      <c r="S43" s="345"/>
      <c r="T43" s="345"/>
      <c r="U43" s="345"/>
      <c r="V43" s="345"/>
      <c r="W43" s="345"/>
      <c r="X43" s="345"/>
      <c r="Y43" s="345"/>
      <c r="Z43" s="345"/>
      <c r="AA43" s="345"/>
      <c r="AB43" s="345"/>
      <c r="AC43" s="345"/>
      <c r="AD43" s="345"/>
      <c r="AE43" s="345"/>
      <c r="AF43" s="345"/>
      <c r="AG43" s="345"/>
      <c r="AH43" s="345"/>
      <c r="AI43" s="345"/>
      <c r="AJ43" s="345"/>
      <c r="AK43" s="345"/>
      <c r="CA43" s="54"/>
    </row>
    <row r="44" spans="1:79">
      <c r="C44" s="345"/>
      <c r="D44" s="345"/>
      <c r="E44" s="345"/>
      <c r="F44" s="345"/>
      <c r="G44" s="345"/>
      <c r="H44" s="345"/>
      <c r="I44" s="345"/>
      <c r="J44" s="345"/>
      <c r="K44" s="345"/>
      <c r="L44" s="345"/>
      <c r="M44" s="345"/>
      <c r="N44" s="345"/>
      <c r="O44" s="345"/>
      <c r="P44" s="345"/>
      <c r="Q44" s="345"/>
      <c r="R44" s="345"/>
      <c r="S44" s="345"/>
      <c r="T44" s="345"/>
      <c r="U44" s="345"/>
      <c r="V44" s="345"/>
      <c r="W44" s="345"/>
      <c r="X44" s="345"/>
      <c r="Y44" s="345"/>
      <c r="Z44" s="345"/>
      <c r="AA44" s="345"/>
      <c r="AB44" s="345"/>
      <c r="AC44" s="345"/>
      <c r="AD44" s="345"/>
      <c r="AE44" s="345"/>
      <c r="AF44" s="345"/>
      <c r="AG44" s="345"/>
      <c r="AH44" s="345"/>
      <c r="AI44" s="345"/>
      <c r="AJ44" s="345"/>
      <c r="AK44" s="345"/>
      <c r="CA44" s="54"/>
    </row>
    <row r="45" spans="1:79">
      <c r="C45" s="345"/>
      <c r="D45" s="345"/>
      <c r="E45" s="345"/>
      <c r="F45" s="345"/>
      <c r="G45" s="345"/>
      <c r="H45" s="345"/>
      <c r="I45" s="345"/>
      <c r="J45" s="345"/>
      <c r="K45" s="345"/>
      <c r="L45" s="345"/>
      <c r="M45" s="345"/>
      <c r="N45" s="345"/>
      <c r="O45" s="345"/>
      <c r="P45" s="345"/>
      <c r="Q45" s="345"/>
      <c r="R45" s="345"/>
      <c r="S45" s="345"/>
      <c r="T45" s="345"/>
      <c r="U45" s="345"/>
      <c r="V45" s="345"/>
      <c r="W45" s="345"/>
      <c r="X45" s="345"/>
      <c r="Y45" s="345"/>
      <c r="Z45" s="345"/>
      <c r="AA45" s="345"/>
      <c r="AB45" s="345"/>
      <c r="AC45" s="345"/>
      <c r="AD45" s="345"/>
      <c r="AE45" s="345"/>
      <c r="AF45" s="345"/>
      <c r="AG45" s="345"/>
      <c r="AH45" s="345"/>
      <c r="AI45" s="345"/>
      <c r="AJ45" s="345"/>
      <c r="AK45" s="345"/>
      <c r="CA45" s="54"/>
    </row>
    <row r="46" spans="1:79">
      <c r="CA46" s="54"/>
    </row>
    <row r="47" spans="1:79">
      <c r="CA47" s="54"/>
    </row>
    <row r="48" spans="1:79">
      <c r="CA48" s="54"/>
    </row>
    <row r="49" spans="79:79">
      <c r="CA49" s="54"/>
    </row>
    <row r="50" spans="79:79">
      <c r="CA50" s="54"/>
    </row>
    <row r="51" spans="79:79">
      <c r="CA51" s="54"/>
    </row>
    <row r="52" spans="79:79">
      <c r="CA52" s="54"/>
    </row>
    <row r="53" spans="79:79">
      <c r="CA53" s="54"/>
    </row>
    <row r="54" spans="79:79">
      <c r="CA54" s="54"/>
    </row>
    <row r="55" spans="79:79">
      <c r="CA55" s="54"/>
    </row>
    <row r="56" spans="79:79">
      <c r="CA56" s="54"/>
    </row>
    <row r="57" spans="79:79">
      <c r="CA57" s="54"/>
    </row>
    <row r="58" spans="79:79">
      <c r="CA58" s="54"/>
    </row>
    <row r="59" spans="79:79">
      <c r="CA59" s="54"/>
    </row>
    <row r="60" spans="79:79">
      <c r="CA60" s="54"/>
    </row>
    <row r="61" spans="79:79">
      <c r="CA61" s="54"/>
    </row>
    <row r="62" spans="79:79">
      <c r="CA62" s="54"/>
    </row>
    <row r="63" spans="79:79">
      <c r="CA63" s="54"/>
    </row>
    <row r="64" spans="79:79">
      <c r="CA64" s="54"/>
    </row>
    <row r="65" spans="79:79">
      <c r="CA65" s="54"/>
    </row>
    <row r="66" spans="79:79">
      <c r="CA66" s="54"/>
    </row>
    <row r="67" spans="79:79">
      <c r="CA67" s="54"/>
    </row>
    <row r="68" spans="79:79">
      <c r="CA68" s="54"/>
    </row>
    <row r="69" spans="79:79">
      <c r="CA69" s="54"/>
    </row>
    <row r="70" spans="79:79">
      <c r="CA70" s="54"/>
    </row>
    <row r="71" spans="79:79">
      <c r="CA71" s="54"/>
    </row>
    <row r="72" spans="79:79">
      <c r="CA72" s="54"/>
    </row>
    <row r="73" spans="79:79">
      <c r="CA73" s="54"/>
    </row>
    <row r="74" spans="79:79">
      <c r="CA74" s="54"/>
    </row>
    <row r="75" spans="79:79">
      <c r="CA75" s="54"/>
    </row>
    <row r="76" spans="79:79">
      <c r="CA76" s="54"/>
    </row>
    <row r="77" spans="79:79">
      <c r="CA77" s="54"/>
    </row>
    <row r="78" spans="79:79">
      <c r="CA78" s="54"/>
    </row>
    <row r="79" spans="79:79">
      <c r="CA79" s="54"/>
    </row>
    <row r="80" spans="79:79">
      <c r="CA80" s="54"/>
    </row>
    <row r="81" spans="79:79">
      <c r="CA81" s="54"/>
    </row>
    <row r="82" spans="79:79">
      <c r="CA82" s="54"/>
    </row>
    <row r="83" spans="79:79">
      <c r="CA83" s="54"/>
    </row>
    <row r="84" spans="79:79">
      <c r="CA84" s="54"/>
    </row>
    <row r="85" spans="79:79">
      <c r="CA85" s="54"/>
    </row>
    <row r="86" spans="79:79">
      <c r="CA86" s="54"/>
    </row>
    <row r="87" spans="79:79">
      <c r="CA87" s="54"/>
    </row>
    <row r="88" spans="79:79">
      <c r="CA88" s="54"/>
    </row>
    <row r="89" spans="79:79">
      <c r="CA89" s="54"/>
    </row>
    <row r="90" spans="79:79">
      <c r="CA90" s="54"/>
    </row>
    <row r="91" spans="79:79">
      <c r="CA91" s="54"/>
    </row>
    <row r="92" spans="79:79">
      <c r="CA92" s="54"/>
    </row>
    <row r="93" spans="79:79">
      <c r="CA93" s="54"/>
    </row>
    <row r="94" spans="79:79">
      <c r="CA94" s="54"/>
    </row>
    <row r="95" spans="79:79">
      <c r="CA95" s="54"/>
    </row>
    <row r="96" spans="79:79">
      <c r="CA96" s="54"/>
    </row>
    <row r="97" spans="79:79">
      <c r="CA97" s="54"/>
    </row>
    <row r="98" spans="79:79">
      <c r="CA98" s="54"/>
    </row>
    <row r="99" spans="79:79">
      <c r="CA99" s="54"/>
    </row>
    <row r="100" spans="79:79">
      <c r="CA100" s="54"/>
    </row>
    <row r="101" spans="79:79">
      <c r="CA101" s="54"/>
    </row>
    <row r="102" spans="79:79">
      <c r="CA102" s="54"/>
    </row>
    <row r="103" spans="79:79">
      <c r="CA103" s="54"/>
    </row>
    <row r="104" spans="79:79">
      <c r="CA104" s="54"/>
    </row>
    <row r="105" spans="79:79">
      <c r="CA105" s="54"/>
    </row>
    <row r="106" spans="79:79">
      <c r="CA106" s="54"/>
    </row>
    <row r="107" spans="79:79">
      <c r="CA107" s="54"/>
    </row>
    <row r="108" spans="79:79">
      <c r="CA108" s="54"/>
    </row>
    <row r="109" spans="79:79">
      <c r="CA109" s="54"/>
    </row>
    <row r="110" spans="79:79">
      <c r="CA110" s="54"/>
    </row>
    <row r="111" spans="79:79">
      <c r="CA111" s="54"/>
    </row>
    <row r="112" spans="79:79">
      <c r="CA112" s="54"/>
    </row>
    <row r="113" spans="79:79">
      <c r="CA113" s="54"/>
    </row>
    <row r="114" spans="79:79">
      <c r="CA114" s="54"/>
    </row>
    <row r="115" spans="79:79">
      <c r="CA115" s="54"/>
    </row>
    <row r="116" spans="79:79">
      <c r="CA116" s="54"/>
    </row>
    <row r="117" spans="79:79">
      <c r="CA117" s="54"/>
    </row>
    <row r="118" spans="79:79">
      <c r="CA118" s="54"/>
    </row>
    <row r="119" spans="79:79">
      <c r="CA119" s="54"/>
    </row>
    <row r="120" spans="79:79">
      <c r="CA120" s="54"/>
    </row>
    <row r="121" spans="79:79">
      <c r="CA121" s="54"/>
    </row>
    <row r="122" spans="79:79">
      <c r="CA122" s="54"/>
    </row>
    <row r="123" spans="79:79">
      <c r="CA123" s="54"/>
    </row>
    <row r="124" spans="79:79">
      <c r="CA124" s="54"/>
    </row>
    <row r="125" spans="79:79">
      <c r="CA125" s="54"/>
    </row>
    <row r="126" spans="79:79">
      <c r="CA126" s="54"/>
    </row>
    <row r="127" spans="79:79">
      <c r="CA127" s="54"/>
    </row>
    <row r="128" spans="79:79">
      <c r="CA128" s="54"/>
    </row>
    <row r="129" spans="79:79">
      <c r="CA129" s="54"/>
    </row>
    <row r="130" spans="79:79">
      <c r="CA130" s="54"/>
    </row>
    <row r="131" spans="79:79">
      <c r="CA131" s="54"/>
    </row>
    <row r="132" spans="79:79">
      <c r="CA132" s="54"/>
    </row>
    <row r="133" spans="79:79">
      <c r="CA133" s="54"/>
    </row>
    <row r="134" spans="79:79">
      <c r="CA134" s="54"/>
    </row>
    <row r="135" spans="79:79">
      <c r="CA135" s="54"/>
    </row>
    <row r="136" spans="79:79">
      <c r="CA136" s="54"/>
    </row>
    <row r="137" spans="79:79">
      <c r="CA137" s="54"/>
    </row>
    <row r="138" spans="79:79">
      <c r="CA138" s="54"/>
    </row>
    <row r="139" spans="79:79">
      <c r="CA139" s="54"/>
    </row>
    <row r="140" spans="79:79">
      <c r="CA140" s="54"/>
    </row>
    <row r="141" spans="79:79">
      <c r="CA141" s="54"/>
    </row>
    <row r="142" spans="79:79">
      <c r="CA142" s="54"/>
    </row>
    <row r="143" spans="79:79">
      <c r="CA143" s="54"/>
    </row>
    <row r="144" spans="79:79">
      <c r="CA144" s="54"/>
    </row>
    <row r="145" spans="79:79">
      <c r="CA145" s="54"/>
    </row>
    <row r="146" spans="79:79">
      <c r="CA146" s="54"/>
    </row>
    <row r="147" spans="79:79">
      <c r="CA147" s="54"/>
    </row>
    <row r="148" spans="79:79">
      <c r="CA148" s="54"/>
    </row>
    <row r="149" spans="79:79">
      <c r="CA149" s="54"/>
    </row>
    <row r="150" spans="79:79">
      <c r="CA150" s="54"/>
    </row>
    <row r="151" spans="79:79">
      <c r="CA151" s="54"/>
    </row>
    <row r="152" spans="79:79">
      <c r="CA152" s="54"/>
    </row>
    <row r="153" spans="79:79">
      <c r="CA153" s="54"/>
    </row>
    <row r="154" spans="79:79">
      <c r="CA154" s="54"/>
    </row>
    <row r="155" spans="79:79">
      <c r="CA155" s="54"/>
    </row>
    <row r="156" spans="79:79">
      <c r="CA156" s="54"/>
    </row>
    <row r="157" spans="79:79">
      <c r="CA157" s="54"/>
    </row>
    <row r="158" spans="79:79">
      <c r="CA158" s="54"/>
    </row>
    <row r="159" spans="79:79">
      <c r="CA159" s="54"/>
    </row>
    <row r="160" spans="79:79">
      <c r="CA160" s="54"/>
    </row>
    <row r="161" spans="79:79">
      <c r="CA161" s="54"/>
    </row>
    <row r="162" spans="79:79">
      <c r="CA162" s="54"/>
    </row>
    <row r="163" spans="79:79">
      <c r="CA163" s="54"/>
    </row>
    <row r="164" spans="79:79">
      <c r="CA164" s="54"/>
    </row>
    <row r="165" spans="79:79">
      <c r="CA165" s="54"/>
    </row>
    <row r="166" spans="79:79">
      <c r="CA166" s="54"/>
    </row>
    <row r="167" spans="79:79">
      <c r="CA167" s="54"/>
    </row>
    <row r="168" spans="79:79">
      <c r="CA168" s="54"/>
    </row>
    <row r="169" spans="79:79">
      <c r="CA169" s="54"/>
    </row>
    <row r="170" spans="79:79">
      <c r="CA170" s="54"/>
    </row>
    <row r="171" spans="79:79">
      <c r="CA171" s="54"/>
    </row>
    <row r="172" spans="79:79">
      <c r="CA172" s="54"/>
    </row>
    <row r="173" spans="79:79">
      <c r="CA173" s="54"/>
    </row>
    <row r="174" spans="79:79">
      <c r="CA174" s="54"/>
    </row>
    <row r="175" spans="79:79">
      <c r="CA175" s="54"/>
    </row>
    <row r="176" spans="79:79">
      <c r="CA176" s="54"/>
    </row>
    <row r="177" spans="79:79">
      <c r="CA177" s="54"/>
    </row>
    <row r="178" spans="79:79">
      <c r="CA178" s="54"/>
    </row>
    <row r="179" spans="79:79">
      <c r="CA179" s="54"/>
    </row>
    <row r="180" spans="79:79">
      <c r="CA180" s="54"/>
    </row>
    <row r="181" spans="79:79">
      <c r="CA181" s="54"/>
    </row>
    <row r="182" spans="79:79">
      <c r="CA182" s="54"/>
    </row>
    <row r="183" spans="79:79">
      <c r="CA183" s="54"/>
    </row>
    <row r="184" spans="79:79">
      <c r="CA184" s="54"/>
    </row>
    <row r="185" spans="79:79">
      <c r="CA185" s="54"/>
    </row>
    <row r="186" spans="79:79">
      <c r="CA186" s="54"/>
    </row>
    <row r="187" spans="79:79">
      <c r="CA187" s="54"/>
    </row>
    <row r="188" spans="79:79">
      <c r="CA188" s="54"/>
    </row>
    <row r="189" spans="79:79">
      <c r="CA189" s="54"/>
    </row>
    <row r="190" spans="79:79">
      <c r="CA190" s="54"/>
    </row>
    <row r="191" spans="79:79">
      <c r="CA191" s="54"/>
    </row>
    <row r="192" spans="79:79">
      <c r="CA192" s="54"/>
    </row>
    <row r="193" spans="79:79">
      <c r="CA193" s="54"/>
    </row>
    <row r="194" spans="79:79">
      <c r="CA194" s="54"/>
    </row>
    <row r="195" spans="79:79">
      <c r="CA195" s="54"/>
    </row>
    <row r="196" spans="79:79">
      <c r="CA196" s="54"/>
    </row>
    <row r="197" spans="79:79">
      <c r="CA197" s="54"/>
    </row>
    <row r="198" spans="79:79">
      <c r="CA198" s="54"/>
    </row>
    <row r="199" spans="79:79">
      <c r="CA199" s="54"/>
    </row>
    <row r="200" spans="79:79">
      <c r="CA200" s="54"/>
    </row>
    <row r="201" spans="79:79">
      <c r="CA201" s="54"/>
    </row>
    <row r="202" spans="79:79">
      <c r="CA202" s="54"/>
    </row>
    <row r="203" spans="79:79">
      <c r="CA203" s="54"/>
    </row>
    <row r="204" spans="79:79">
      <c r="CA204" s="54"/>
    </row>
    <row r="205" spans="79:79">
      <c r="CA205" s="54"/>
    </row>
    <row r="206" spans="79:79">
      <c r="CA206" s="54"/>
    </row>
    <row r="207" spans="79:79">
      <c r="CA207" s="54"/>
    </row>
    <row r="208" spans="79:79">
      <c r="CA208" s="54"/>
    </row>
    <row r="209" spans="79:79">
      <c r="CA209" s="54"/>
    </row>
    <row r="210" spans="79:79">
      <c r="CA210" s="54"/>
    </row>
    <row r="211" spans="79:79">
      <c r="CA211" s="54"/>
    </row>
    <row r="212" spans="79:79">
      <c r="CA212" s="54"/>
    </row>
    <row r="213" spans="79:79">
      <c r="CA213" s="54"/>
    </row>
    <row r="214" spans="79:79">
      <c r="CA214" s="54"/>
    </row>
    <row r="215" spans="79:79">
      <c r="CA215" s="54"/>
    </row>
    <row r="216" spans="79:79">
      <c r="CA216" s="54"/>
    </row>
    <row r="217" spans="79:79">
      <c r="CA217" s="54"/>
    </row>
    <row r="218" spans="79:79">
      <c r="CA218" s="54"/>
    </row>
    <row r="219" spans="79:79">
      <c r="CA219" s="54"/>
    </row>
    <row r="220" spans="79:79">
      <c r="CA220" s="54"/>
    </row>
    <row r="221" spans="79:79">
      <c r="CA221" s="54"/>
    </row>
    <row r="222" spans="79:79">
      <c r="CA222" s="54"/>
    </row>
    <row r="223" spans="79:79">
      <c r="CA223" s="54"/>
    </row>
    <row r="224" spans="79:79">
      <c r="CA224" s="54"/>
    </row>
    <row r="225" spans="79:79">
      <c r="CA225" s="54"/>
    </row>
    <row r="226" spans="79:79">
      <c r="CA226" s="54"/>
    </row>
    <row r="227" spans="79:79">
      <c r="CA227" s="54"/>
    </row>
    <row r="228" spans="79:79">
      <c r="CA228" s="54"/>
    </row>
    <row r="229" spans="79:79">
      <c r="CA229" s="54"/>
    </row>
    <row r="230" spans="79:79">
      <c r="CA230" s="54"/>
    </row>
    <row r="231" spans="79:79">
      <c r="CA231" s="54"/>
    </row>
    <row r="232" spans="79:79">
      <c r="CA232" s="54"/>
    </row>
    <row r="233" spans="79:79">
      <c r="CA233" s="54"/>
    </row>
    <row r="234" spans="79:79">
      <c r="CA234" s="54"/>
    </row>
    <row r="235" spans="79:79">
      <c r="CA235" s="54"/>
    </row>
    <row r="236" spans="79:79">
      <c r="CA236" s="54"/>
    </row>
    <row r="237" spans="79:79">
      <c r="CA237" s="54"/>
    </row>
    <row r="238" spans="79:79">
      <c r="CA238" s="54"/>
    </row>
    <row r="239" spans="79:79">
      <c r="CA239" s="54"/>
    </row>
    <row r="240" spans="79:79">
      <c r="CA240" s="54"/>
    </row>
    <row r="241" spans="79:79">
      <c r="CA241" s="54"/>
    </row>
    <row r="242" spans="79:79">
      <c r="CA242" s="54"/>
    </row>
    <row r="243" spans="79:79">
      <c r="CA243" s="54"/>
    </row>
    <row r="244" spans="79:79">
      <c r="CA244" s="54"/>
    </row>
    <row r="245" spans="79:79">
      <c r="CA245" s="54"/>
    </row>
    <row r="246" spans="79:79">
      <c r="CA246" s="54"/>
    </row>
    <row r="247" spans="79:79">
      <c r="CA247" s="54"/>
    </row>
    <row r="248" spans="79:79">
      <c r="CA248" s="54"/>
    </row>
    <row r="249" spans="79:79">
      <c r="CA249" s="54"/>
    </row>
    <row r="250" spans="79:79">
      <c r="CA250" s="54"/>
    </row>
    <row r="251" spans="79:79">
      <c r="CA251" s="54"/>
    </row>
    <row r="252" spans="79:79">
      <c r="CA252" s="54"/>
    </row>
    <row r="253" spans="79:79">
      <c r="CA253" s="54"/>
    </row>
    <row r="254" spans="79:79">
      <c r="CA254" s="54"/>
    </row>
    <row r="255" spans="79:79">
      <c r="CA255" s="54"/>
    </row>
    <row r="256" spans="79:79">
      <c r="CA256" s="54"/>
    </row>
    <row r="257" spans="79:79">
      <c r="CA257" s="54"/>
    </row>
    <row r="258" spans="79:79">
      <c r="CA258" s="54"/>
    </row>
    <row r="259" spans="79:79">
      <c r="CA259" s="54"/>
    </row>
    <row r="260" spans="79:79">
      <c r="CA260" s="54"/>
    </row>
    <row r="261" spans="79:79">
      <c r="CA261" s="54"/>
    </row>
    <row r="262" spans="79:79">
      <c r="CA262" s="54"/>
    </row>
    <row r="263" spans="79:79">
      <c r="CA263" s="54"/>
    </row>
    <row r="264" spans="79:79">
      <c r="CA264" s="54"/>
    </row>
    <row r="265" spans="79:79">
      <c r="CA265" s="54"/>
    </row>
    <row r="266" spans="79:79">
      <c r="CA266" s="54"/>
    </row>
    <row r="267" spans="79:79">
      <c r="CA267" s="54"/>
    </row>
    <row r="268" spans="79:79">
      <c r="CA268" s="54"/>
    </row>
    <row r="269" spans="79:79">
      <c r="CA269" s="54"/>
    </row>
    <row r="270" spans="79:79">
      <c r="CA270" s="54"/>
    </row>
    <row r="271" spans="79:79">
      <c r="CA271" s="54"/>
    </row>
    <row r="272" spans="79:79">
      <c r="CA272" s="54"/>
    </row>
    <row r="273" spans="79:79">
      <c r="CA273" s="54"/>
    </row>
    <row r="274" spans="79:79">
      <c r="CA274" s="54"/>
    </row>
    <row r="275" spans="79:79">
      <c r="CA275" s="54"/>
    </row>
    <row r="276" spans="79:79">
      <c r="CA276" s="54"/>
    </row>
    <row r="277" spans="79:79">
      <c r="CA277" s="54"/>
    </row>
    <row r="278" spans="79:79">
      <c r="CA278" s="54"/>
    </row>
    <row r="279" spans="79:79">
      <c r="CA279" s="54"/>
    </row>
    <row r="280" spans="79:79">
      <c r="CA280" s="54"/>
    </row>
    <row r="281" spans="79:79">
      <c r="CA281" s="54"/>
    </row>
    <row r="282" spans="79:79">
      <c r="CA282" s="54"/>
    </row>
    <row r="283" spans="79:79">
      <c r="CA283" s="54"/>
    </row>
    <row r="284" spans="79:79">
      <c r="CA284" s="54"/>
    </row>
    <row r="285" spans="79:79">
      <c r="CA285" s="54"/>
    </row>
    <row r="286" spans="79:79">
      <c r="CA286" s="54"/>
    </row>
    <row r="287" spans="79:79">
      <c r="CA287" s="54"/>
    </row>
    <row r="288" spans="79:79">
      <c r="CA288" s="54"/>
    </row>
    <row r="289" spans="79:79">
      <c r="CA289" s="54"/>
    </row>
    <row r="290" spans="79:79">
      <c r="CA290" s="54"/>
    </row>
    <row r="291" spans="79:79">
      <c r="CA291" s="54"/>
    </row>
    <row r="292" spans="79:79">
      <c r="CA292" s="54"/>
    </row>
    <row r="293" spans="79:79">
      <c r="CA293" s="54"/>
    </row>
    <row r="294" spans="79:79">
      <c r="CA294" s="54"/>
    </row>
    <row r="295" spans="79:79">
      <c r="CA295" s="54"/>
    </row>
    <row r="296" spans="79:79">
      <c r="CA296" s="54"/>
    </row>
    <row r="297" spans="79:79">
      <c r="CA297" s="54"/>
    </row>
    <row r="298" spans="79:79">
      <c r="CA298" s="54"/>
    </row>
    <row r="299" spans="79:79">
      <c r="CA299" s="54"/>
    </row>
    <row r="300" spans="79:79">
      <c r="CA300" s="54"/>
    </row>
    <row r="301" spans="79:79">
      <c r="CA301" s="54"/>
    </row>
    <row r="302" spans="79:79">
      <c r="CA302" s="54"/>
    </row>
    <row r="303" spans="79:79">
      <c r="CA303" s="54"/>
    </row>
    <row r="304" spans="79:79">
      <c r="CA304" s="54"/>
    </row>
    <row r="305" spans="79:79">
      <c r="CA305" s="54"/>
    </row>
    <row r="306" spans="79:79">
      <c r="CA306" s="54"/>
    </row>
    <row r="307" spans="79:79">
      <c r="CA307" s="54"/>
    </row>
    <row r="308" spans="79:79">
      <c r="CA308" s="54"/>
    </row>
    <row r="309" spans="79:79">
      <c r="CA309" s="54"/>
    </row>
    <row r="310" spans="79:79">
      <c r="CA310" s="54"/>
    </row>
    <row r="324" spans="5:10" ht="16.5">
      <c r="E324" s="742" t="s">
        <v>3</v>
      </c>
      <c r="F324" s="743"/>
      <c r="G324" s="743"/>
      <c r="H324" s="743"/>
      <c r="I324" s="743"/>
      <c r="J324" s="744"/>
    </row>
    <row r="325" spans="5:10" hidden="1">
      <c r="E325" s="212" t="s">
        <v>135</v>
      </c>
      <c r="F325" s="213">
        <f>ROUND(F8,0)</f>
        <v>57674711</v>
      </c>
      <c r="G325" s="213">
        <f>ROUND(F16,0)</f>
        <v>57674711</v>
      </c>
      <c r="H325" s="70" t="str">
        <f>IF(F325=G325,"","EL BALANCE NO CUADRA")</f>
        <v/>
      </c>
      <c r="I325" s="70"/>
      <c r="J325" s="214"/>
    </row>
    <row r="326" spans="5:10" hidden="1">
      <c r="E326" s="212"/>
      <c r="F326" s="70"/>
      <c r="G326" s="70"/>
      <c r="H326" s="70"/>
      <c r="I326" s="70"/>
      <c r="J326" s="214"/>
    </row>
    <row r="327" spans="5:10" ht="14.25" hidden="1">
      <c r="E327" s="215" t="s">
        <v>128</v>
      </c>
      <c r="F327" s="70"/>
      <c r="G327" s="216" t="s">
        <v>131</v>
      </c>
      <c r="H327" s="70"/>
      <c r="I327" s="70"/>
      <c r="J327" s="214"/>
    </row>
    <row r="328" spans="5:10" hidden="1">
      <c r="E328" s="212" t="s">
        <v>129</v>
      </c>
      <c r="F328" s="213">
        <f>+F10</f>
        <v>15391418.459999999</v>
      </c>
      <c r="G328" s="70">
        <f>IF(F329=0,0,F328/F329)</f>
        <v>0.86091634224932623</v>
      </c>
      <c r="H328" s="70"/>
      <c r="I328" s="70"/>
      <c r="J328" s="214"/>
    </row>
    <row r="329" spans="5:10" hidden="1">
      <c r="E329" s="212" t="s">
        <v>130</v>
      </c>
      <c r="F329" s="213">
        <f>+F19</f>
        <v>17877949</v>
      </c>
      <c r="G329" s="70"/>
      <c r="H329" s="70"/>
      <c r="I329" s="70"/>
      <c r="J329" s="214"/>
    </row>
    <row r="330" spans="5:10" hidden="1">
      <c r="E330" s="217" t="s">
        <v>132</v>
      </c>
      <c r="F330" s="70">
        <v>2</v>
      </c>
      <c r="G330" s="70" t="s">
        <v>143</v>
      </c>
      <c r="H330" s="70"/>
      <c r="I330" s="70"/>
      <c r="J330" s="214"/>
    </row>
    <row r="331" spans="5:10" hidden="1">
      <c r="E331" s="217" t="s">
        <v>133</v>
      </c>
      <c r="F331" s="70">
        <v>1.8</v>
      </c>
      <c r="G331" s="70" t="s">
        <v>144</v>
      </c>
      <c r="H331" s="70"/>
      <c r="I331" s="70"/>
      <c r="J331" s="214"/>
    </row>
    <row r="332" spans="5:10" hidden="1">
      <c r="E332" s="217" t="s">
        <v>134</v>
      </c>
      <c r="F332" s="70">
        <v>2.2000000000000002</v>
      </c>
      <c r="G332" s="70" t="s">
        <v>145</v>
      </c>
      <c r="H332" s="70"/>
      <c r="I332" s="70"/>
      <c r="J332" s="214"/>
    </row>
    <row r="333" spans="5:10" hidden="1">
      <c r="E333" s="212"/>
      <c r="F333" s="70"/>
      <c r="G333" s="70"/>
      <c r="H333" s="70"/>
      <c r="I333" s="70"/>
      <c r="J333" s="214"/>
    </row>
    <row r="334" spans="5:10" hidden="1">
      <c r="E334" s="218" t="s">
        <v>137</v>
      </c>
      <c r="F334" s="70"/>
      <c r="G334" s="216" t="s">
        <v>131</v>
      </c>
      <c r="H334" s="70"/>
      <c r="I334" s="70"/>
      <c r="J334" s="214"/>
    </row>
    <row r="335" spans="5:10" hidden="1">
      <c r="E335" s="217" t="s">
        <v>138</v>
      </c>
      <c r="F335" s="213">
        <f>+F12+F13</f>
        <v>15391418.459999999</v>
      </c>
      <c r="G335" s="70">
        <f>IF(F336=0,0,F335/F336)</f>
        <v>0.86091634224932623</v>
      </c>
      <c r="H335" s="70"/>
      <c r="I335" s="70"/>
      <c r="J335" s="214"/>
    </row>
    <row r="336" spans="5:10" hidden="1">
      <c r="E336" s="217" t="s">
        <v>139</v>
      </c>
      <c r="F336" s="213">
        <f>+F329</f>
        <v>17877949</v>
      </c>
      <c r="G336" s="70"/>
      <c r="H336" s="70"/>
      <c r="I336" s="70"/>
      <c r="J336" s="214"/>
    </row>
    <row r="337" spans="5:10" hidden="1">
      <c r="E337" s="217" t="s">
        <v>132</v>
      </c>
      <c r="F337" s="70">
        <v>1</v>
      </c>
      <c r="G337" s="70" t="s">
        <v>143</v>
      </c>
      <c r="H337" s="70"/>
      <c r="I337" s="70"/>
      <c r="J337" s="214"/>
    </row>
    <row r="338" spans="5:10" hidden="1">
      <c r="E338" s="217" t="s">
        <v>133</v>
      </c>
      <c r="F338" s="219">
        <v>0.95</v>
      </c>
      <c r="G338" s="70" t="s">
        <v>144</v>
      </c>
      <c r="H338" s="70"/>
      <c r="I338" s="70"/>
      <c r="J338" s="214"/>
    </row>
    <row r="339" spans="5:10" hidden="1">
      <c r="E339" s="217" t="s">
        <v>134</v>
      </c>
      <c r="F339" s="219">
        <v>1.1000000000000001</v>
      </c>
      <c r="G339" s="70" t="s">
        <v>145</v>
      </c>
      <c r="H339" s="70"/>
      <c r="I339" s="70"/>
      <c r="J339" s="214"/>
    </row>
    <row r="340" spans="5:10" hidden="1">
      <c r="E340" s="212"/>
      <c r="F340" s="70"/>
      <c r="G340" s="216" t="s">
        <v>131</v>
      </c>
      <c r="H340" s="70"/>
      <c r="I340" s="70"/>
      <c r="J340" s="214"/>
    </row>
    <row r="341" spans="5:10" hidden="1">
      <c r="E341" s="217" t="s">
        <v>140</v>
      </c>
      <c r="F341" s="70"/>
      <c r="G341" s="220">
        <f>$G$17</f>
        <v>0.42494089269503788</v>
      </c>
      <c r="H341" s="70"/>
      <c r="I341" s="70"/>
      <c r="J341" s="214"/>
    </row>
    <row r="342" spans="5:10" hidden="1">
      <c r="E342" s="217" t="s">
        <v>141</v>
      </c>
      <c r="F342" s="219" t="s">
        <v>142</v>
      </c>
      <c r="G342" s="70" t="s">
        <v>143</v>
      </c>
      <c r="H342" s="70"/>
      <c r="I342" s="70"/>
      <c r="J342" s="214"/>
    </row>
    <row r="343" spans="5:10" hidden="1">
      <c r="E343" s="217" t="s">
        <v>133</v>
      </c>
      <c r="F343" s="221">
        <v>0.39</v>
      </c>
      <c r="G343" s="70" t="s">
        <v>144</v>
      </c>
      <c r="H343" s="70"/>
      <c r="I343" s="70"/>
      <c r="J343" s="214"/>
    </row>
    <row r="344" spans="5:10" hidden="1">
      <c r="E344" s="217" t="s">
        <v>134</v>
      </c>
      <c r="F344" s="221">
        <v>0.51</v>
      </c>
      <c r="G344" s="70" t="s">
        <v>145</v>
      </c>
      <c r="H344" s="70"/>
      <c r="I344" s="70"/>
      <c r="J344" s="214"/>
    </row>
    <row r="345" spans="5:10" hidden="1">
      <c r="E345" s="212"/>
      <c r="F345" s="70"/>
      <c r="G345" s="216" t="s">
        <v>131</v>
      </c>
      <c r="H345" s="70"/>
      <c r="I345" s="70"/>
      <c r="J345" s="214"/>
    </row>
    <row r="346" spans="5:10" hidden="1">
      <c r="E346" s="217" t="s">
        <v>146</v>
      </c>
      <c r="F346" s="70"/>
      <c r="G346" s="222">
        <f>$O$10</f>
        <v>1.3532684596623599</v>
      </c>
      <c r="H346" s="70"/>
      <c r="I346" s="70"/>
      <c r="J346" s="214"/>
    </row>
    <row r="347" spans="5:10" hidden="1">
      <c r="E347" s="217" t="s">
        <v>141</v>
      </c>
      <c r="F347" s="70">
        <v>1</v>
      </c>
      <c r="G347" s="70" t="s">
        <v>143</v>
      </c>
      <c r="H347" s="70"/>
      <c r="I347" s="70"/>
      <c r="J347" s="214"/>
    </row>
    <row r="348" spans="5:10" hidden="1">
      <c r="E348" s="217" t="s">
        <v>148</v>
      </c>
      <c r="F348" s="70">
        <v>1.1000000000000001</v>
      </c>
      <c r="G348" s="70" t="s">
        <v>147</v>
      </c>
      <c r="H348" s="70"/>
      <c r="I348" s="70"/>
      <c r="J348" s="214"/>
    </row>
    <row r="349" spans="5:10" hidden="1">
      <c r="E349" s="217" t="s">
        <v>195</v>
      </c>
      <c r="F349" s="70">
        <v>0.9</v>
      </c>
      <c r="G349" s="70" t="s">
        <v>149</v>
      </c>
      <c r="H349" s="70"/>
      <c r="I349" s="70"/>
      <c r="J349" s="214"/>
    </row>
    <row r="350" spans="5:10" hidden="1">
      <c r="E350" s="212"/>
      <c r="F350" s="70"/>
      <c r="G350" s="70"/>
      <c r="H350" s="70"/>
      <c r="I350" s="70"/>
      <c r="J350" s="214"/>
    </row>
    <row r="351" spans="5:10" hidden="1">
      <c r="E351" s="217" t="s">
        <v>150</v>
      </c>
      <c r="F351" s="70"/>
      <c r="G351" s="222">
        <f>$O$17</f>
        <v>1.2431279481672519</v>
      </c>
      <c r="H351" s="70"/>
      <c r="I351" s="70"/>
      <c r="J351" s="214"/>
    </row>
    <row r="352" spans="5:10" hidden="1">
      <c r="E352" s="217" t="s">
        <v>141</v>
      </c>
      <c r="F352" s="223"/>
      <c r="G352" s="70" t="s">
        <v>143</v>
      </c>
      <c r="H352" s="70"/>
      <c r="I352" s="70"/>
      <c r="J352" s="214"/>
    </row>
    <row r="353" spans="5:10" hidden="1">
      <c r="E353" s="217" t="s">
        <v>133</v>
      </c>
      <c r="F353" s="70">
        <v>1.5</v>
      </c>
      <c r="G353" s="70" t="s">
        <v>144</v>
      </c>
      <c r="H353" s="70"/>
      <c r="I353" s="70"/>
      <c r="J353" s="214"/>
    </row>
    <row r="354" spans="5:10">
      <c r="E354" s="224"/>
      <c r="F354" s="225"/>
      <c r="G354" s="225"/>
      <c r="H354" s="225"/>
      <c r="I354" s="225"/>
      <c r="J354" s="226"/>
    </row>
  </sheetData>
  <sheetProtection algorithmName="SHA-512" hashValue="Ols5sUNU28qJEZXW8vtdeK2UxIEwopkHoJhG8/gkOy3/f1i4NKF891YaBHFj6Iyu/bmSKmqVJruST1Lsd0pYqw==" saltValue="x4G8WhyqCqXtRwpKctvawg==" spinCount="100000" sheet="1" formatCells="0" formatColumns="0" formatRows="0"/>
  <mergeCells count="21">
    <mergeCell ref="J16:L16"/>
    <mergeCell ref="N12:P12"/>
    <mergeCell ref="P2:Q2"/>
    <mergeCell ref="L2:O2"/>
    <mergeCell ref="N4:P4"/>
    <mergeCell ref="E324:J324"/>
    <mergeCell ref="D7:G7"/>
    <mergeCell ref="D15:G15"/>
    <mergeCell ref="J18:L18"/>
    <mergeCell ref="J19:L19"/>
    <mergeCell ref="J14:L14"/>
    <mergeCell ref="J13:L13"/>
    <mergeCell ref="J9:L9"/>
    <mergeCell ref="J6:P7"/>
    <mergeCell ref="N9:P9"/>
    <mergeCell ref="N16:P16"/>
    <mergeCell ref="N18:P18"/>
    <mergeCell ref="N19:P19"/>
    <mergeCell ref="J11:L11"/>
    <mergeCell ref="N11:P11"/>
    <mergeCell ref="E20:G20"/>
  </mergeCells>
  <phoneticPr fontId="3" type="noConversion"/>
  <conditionalFormatting sqref="F16:G19">
    <cfRule type="cellIs" dxfId="18" priority="1" stopIfTrue="1" operator="lessThan">
      <formula>0</formula>
    </cfRule>
  </conditionalFormatting>
  <conditionalFormatting sqref="F4:P5 O5:P5">
    <cfRule type="cellIs" dxfId="17" priority="5" stopIfTrue="1" operator="lessThan">
      <formula>0</formula>
    </cfRule>
  </conditionalFormatting>
  <conditionalFormatting sqref="J10:L12 I7:I12 J8:L8 N8:O8 F8:H13 M8:M13 N10:P10 N13:O13 J15:L15 N15:O15 H15:I19 M15:M19 J17:L17 N17:P17">
    <cfRule type="cellIs" dxfId="16" priority="10" stopIfTrue="1" operator="lessThan">
      <formula>0</formula>
    </cfRule>
  </conditionalFormatting>
  <conditionalFormatting sqref="J11:L11">
    <cfRule type="cellIs" dxfId="15" priority="2" stopIfTrue="1" operator="equal">
      <formula>$G$353</formula>
    </cfRule>
  </conditionalFormatting>
  <conditionalFormatting sqref="J13:L13">
    <cfRule type="cellIs" dxfId="14" priority="4" stopIfTrue="1" operator="equal">
      <formula>$G$338</formula>
    </cfRule>
  </conditionalFormatting>
  <conditionalFormatting sqref="J18:L18">
    <cfRule type="cellIs" dxfId="13" priority="8" stopIfTrue="1" operator="equal">
      <formula>$G$338</formula>
    </cfRule>
  </conditionalFormatting>
  <conditionalFormatting sqref="N11:P11">
    <cfRule type="cellIs" dxfId="12" priority="7" stopIfTrue="1" operator="equal">
      <formula>$G$348</formula>
    </cfRule>
  </conditionalFormatting>
  <conditionalFormatting sqref="N18:P18">
    <cfRule type="cellIs" dxfId="11" priority="6" stopIfTrue="1" operator="equal">
      <formula>$G$353</formula>
    </cfRule>
  </conditionalFormatting>
  <hyperlinks>
    <hyperlink ref="N19:P19" location="'20Ratios'!A1" display="'20Ratios'!A1" xr:uid="{00000000-0004-0000-0200-000000000000}"/>
    <hyperlink ref="J19:L19" location="'20Ratios'!A1" display="'20Ratios'!A1" xr:uid="{00000000-0004-0000-0200-000001000000}"/>
    <hyperlink ref="J14:L14" location="'20Ratios'!A1" display="'20Ratios'!A1" xr:uid="{00000000-0004-0000-0200-000002000000}"/>
    <hyperlink ref="N12:P12" location="'20Ratios'!A1" display="'20Ratios'!A1" xr:uid="{00000000-0004-0000-0200-000003000000}"/>
  </hyperlinks>
  <printOptions horizontalCentered="1" verticalCentered="1"/>
  <pageMargins left="0.78740157480314965" right="0.78740157480314965" top="0.98425196850393704" bottom="0.98425196850393704" header="0" footer="0"/>
  <pageSetup paperSize="9" scale="74" orientation="landscape" horizontalDpi="4294967292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'20Ratios'!$E$4:$I$4</xm:f>
          </x14:formula1>
          <xm:sqref>F4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indexed="8"/>
  </sheetPr>
  <dimension ref="B1:I89"/>
  <sheetViews>
    <sheetView showGridLines="0" showRowColHeaders="0" workbookViewId="0">
      <pane ySplit="1" topLeftCell="A46" activePane="bottomLeft" state="frozen"/>
      <selection activeCell="I18" sqref="I18"/>
      <selection pane="bottomLeft" activeCell="B68" sqref="B68"/>
    </sheetView>
  </sheetViews>
  <sheetFormatPr defaultColWidth="11.42578125" defaultRowHeight="12.75"/>
  <cols>
    <col min="1" max="1" width="41.140625" customWidth="1"/>
    <col min="2" max="2" width="33.85546875" customWidth="1"/>
    <col min="3" max="7" width="11.7109375" bestFit="1" customWidth="1"/>
  </cols>
  <sheetData>
    <row r="1" spans="2:9">
      <c r="B1" s="69"/>
      <c r="C1" s="178">
        <f>Datos!H5</f>
        <v>2023</v>
      </c>
      <c r="D1" s="178">
        <f>Datos!I5</f>
        <v>2022</v>
      </c>
      <c r="E1" s="178">
        <f>Datos!J5</f>
        <v>2021</v>
      </c>
      <c r="F1" s="178">
        <f>Datos!K5</f>
        <v>2020</v>
      </c>
      <c r="G1" s="178">
        <f>Datos!L5</f>
        <v>2019</v>
      </c>
      <c r="H1" s="69"/>
      <c r="I1" s="69"/>
    </row>
    <row r="2" spans="2:9">
      <c r="B2" t="s">
        <v>7</v>
      </c>
      <c r="C2" s="3"/>
      <c r="D2" s="3"/>
      <c r="E2" s="3"/>
      <c r="F2" s="3"/>
      <c r="G2" s="3"/>
    </row>
    <row r="3" spans="2:9">
      <c r="C3" s="3"/>
      <c r="D3" s="3"/>
      <c r="E3" s="3"/>
      <c r="F3" s="3"/>
      <c r="G3" s="3"/>
    </row>
    <row r="4" spans="2:9">
      <c r="B4" s="9" t="s">
        <v>22</v>
      </c>
      <c r="C4" s="4">
        <f>+Datos!H7+Datos!H8</f>
        <v>0</v>
      </c>
      <c r="D4" s="4">
        <f>+Datos!I7+Datos!I8</f>
        <v>0</v>
      </c>
      <c r="E4" s="4">
        <f>+Datos!J7+Datos!J8</f>
        <v>0</v>
      </c>
      <c r="F4" s="4">
        <f>+Datos!K7+Datos!K8</f>
        <v>0</v>
      </c>
      <c r="G4" s="5">
        <f>+Datos!L7+Datos!L8</f>
        <v>0</v>
      </c>
    </row>
    <row r="5" spans="2:9">
      <c r="B5" s="10" t="s">
        <v>51</v>
      </c>
      <c r="C5" s="3">
        <f>+Datos!H9+Datos!H10+Datos!H11</f>
        <v>41230039</v>
      </c>
      <c r="D5" s="3">
        <f>+Datos!I9+Datos!I10+Datos!I11</f>
        <v>26746776</v>
      </c>
      <c r="E5" s="3">
        <f>+Datos!J9+Datos!J10+Datos!J11</f>
        <v>0</v>
      </c>
      <c r="F5" s="3">
        <f>+Datos!K9+Datos!K10+Datos!K11</f>
        <v>0</v>
      </c>
      <c r="G5" s="6">
        <f>+Datos!L9+Datos!L10+Datos!L11</f>
        <v>0</v>
      </c>
    </row>
    <row r="6" spans="2:9">
      <c r="B6" s="11" t="s">
        <v>23</v>
      </c>
      <c r="C6" s="7">
        <f>+Datos!H12</f>
        <v>1053254</v>
      </c>
      <c r="D6" s="7">
        <f>+Datos!I12</f>
        <v>1888422</v>
      </c>
      <c r="E6" s="7">
        <f>+Datos!J12</f>
        <v>0</v>
      </c>
      <c r="F6" s="7">
        <f>+Datos!K12</f>
        <v>0</v>
      </c>
      <c r="G6" s="8">
        <f>+Datos!L12</f>
        <v>0</v>
      </c>
    </row>
    <row r="7" spans="2:9">
      <c r="B7" s="13" t="s">
        <v>15</v>
      </c>
      <c r="C7" s="14">
        <f>SUM(C4:C6)</f>
        <v>42283293</v>
      </c>
      <c r="D7" s="14">
        <f>SUM(D4:D6)</f>
        <v>28635198</v>
      </c>
      <c r="E7" s="14">
        <f>SUM(E4:E6)</f>
        <v>0</v>
      </c>
      <c r="F7" s="14">
        <f>SUM(F4:F6)</f>
        <v>0</v>
      </c>
      <c r="G7" s="15">
        <f>SUM(G4:G6)</f>
        <v>0</v>
      </c>
    </row>
    <row r="8" spans="2:9">
      <c r="B8" s="12"/>
      <c r="C8" s="3"/>
      <c r="D8" s="3"/>
      <c r="E8" s="3"/>
      <c r="F8" s="3"/>
      <c r="G8" s="6"/>
    </row>
    <row r="9" spans="2:9">
      <c r="B9" s="653" t="s">
        <v>448</v>
      </c>
      <c r="C9" s="4">
        <f>+Datos!H15+Datos!H14</f>
        <v>0</v>
      </c>
      <c r="D9" s="4">
        <f>+Datos!I15+Datos!I14</f>
        <v>0</v>
      </c>
      <c r="E9" s="4">
        <f>+Datos!J15+Datos!J14</f>
        <v>0</v>
      </c>
      <c r="F9" s="4">
        <f>+Datos!K15+Datos!K14</f>
        <v>0</v>
      </c>
      <c r="G9" s="5">
        <f>+Datos!L15+Datos!L14</f>
        <v>0</v>
      </c>
    </row>
    <row r="10" spans="2:9">
      <c r="B10" s="10" t="s">
        <v>36</v>
      </c>
      <c r="C10" s="3">
        <f>+Datos!H17</f>
        <v>1706779.5</v>
      </c>
      <c r="D10" s="3">
        <f>+Datos!I17</f>
        <v>184062.04</v>
      </c>
      <c r="E10" s="3">
        <f>+Datos!J17</f>
        <v>0</v>
      </c>
      <c r="F10" s="3">
        <f>+Datos!K17</f>
        <v>0</v>
      </c>
      <c r="G10" s="6">
        <f>+Datos!L17</f>
        <v>0</v>
      </c>
    </row>
    <row r="11" spans="2:9">
      <c r="B11" s="10" t="s">
        <v>52</v>
      </c>
      <c r="C11" s="3">
        <f>+Datos!H18+Datos!H19</f>
        <v>10142133.439999999</v>
      </c>
      <c r="D11" s="3">
        <f>+Datos!I18+Datos!I19</f>
        <v>5853646.2199999997</v>
      </c>
      <c r="E11" s="3">
        <f>+Datos!J18+Datos!J19</f>
        <v>0</v>
      </c>
      <c r="F11" s="3">
        <f>+Datos!K18+Datos!K19</f>
        <v>0</v>
      </c>
      <c r="G11" s="6">
        <f>+Datos!L18+Datos!L19</f>
        <v>0</v>
      </c>
    </row>
    <row r="12" spans="2:9">
      <c r="B12" s="10" t="s">
        <v>110</v>
      </c>
      <c r="C12" s="3">
        <f>+Datos!H20+Datos!H21</f>
        <v>0</v>
      </c>
      <c r="D12" s="3">
        <f>+Datos!I20+Datos!I21</f>
        <v>0</v>
      </c>
      <c r="E12" s="3">
        <f>+Datos!J20+Datos!J21</f>
        <v>0</v>
      </c>
      <c r="F12" s="3">
        <f>+Datos!K20+Datos!K21</f>
        <v>0</v>
      </c>
      <c r="G12" s="6">
        <f>+Datos!L20+Datos!L21</f>
        <v>0</v>
      </c>
    </row>
    <row r="13" spans="2:9">
      <c r="B13" s="10" t="s">
        <v>24</v>
      </c>
      <c r="C13" s="3">
        <f>+Datos!H22</f>
        <v>0</v>
      </c>
      <c r="D13" s="3">
        <f>+Datos!I22</f>
        <v>0</v>
      </c>
      <c r="E13" s="3">
        <f>+Datos!J22</f>
        <v>0</v>
      </c>
      <c r="F13" s="3">
        <f>+Datos!K22</f>
        <v>0</v>
      </c>
      <c r="G13" s="6">
        <f>+Datos!L22</f>
        <v>0</v>
      </c>
    </row>
    <row r="14" spans="2:9">
      <c r="B14" s="11" t="s">
        <v>25</v>
      </c>
      <c r="C14" s="7">
        <f>+Datos!H23</f>
        <v>3542505.52</v>
      </c>
      <c r="D14" s="7">
        <f>+Datos!I23</f>
        <v>4546223.3600000003</v>
      </c>
      <c r="E14" s="7">
        <f>+Datos!J23</f>
        <v>0</v>
      </c>
      <c r="F14" s="7">
        <f>+Datos!K23</f>
        <v>0</v>
      </c>
      <c r="G14" s="8">
        <f>+Datos!L23</f>
        <v>0</v>
      </c>
    </row>
    <row r="15" spans="2:9">
      <c r="B15" s="9" t="s">
        <v>12</v>
      </c>
      <c r="C15" s="4">
        <f>SUM(C9:C14)</f>
        <v>15391418.459999999</v>
      </c>
      <c r="D15" s="4">
        <f>SUM(D9:D14)</f>
        <v>10583931.620000001</v>
      </c>
      <c r="E15" s="4">
        <f>SUM(E9:E14)</f>
        <v>0</v>
      </c>
      <c r="F15" s="4">
        <f>SUM(F9:F14)</f>
        <v>0</v>
      </c>
      <c r="G15" s="5">
        <f>SUM(G9:G14)</f>
        <v>0</v>
      </c>
    </row>
    <row r="16" spans="2:9">
      <c r="B16" s="653" t="s">
        <v>438</v>
      </c>
      <c r="C16" s="4">
        <f>+C9</f>
        <v>0</v>
      </c>
      <c r="D16" s="4">
        <f>+D9</f>
        <v>0</v>
      </c>
      <c r="E16" s="4">
        <f>+E9</f>
        <v>0</v>
      </c>
      <c r="F16" s="4">
        <f>+F9</f>
        <v>0</v>
      </c>
      <c r="G16" s="5">
        <f>+G9</f>
        <v>0</v>
      </c>
    </row>
    <row r="17" spans="2:7">
      <c r="B17" s="10" t="s">
        <v>19</v>
      </c>
      <c r="C17" s="3">
        <f>+C13+C12+C10+C11</f>
        <v>11848912.939999999</v>
      </c>
      <c r="D17" s="3">
        <f>+D13+D12+D10+D11</f>
        <v>6037708.2599999998</v>
      </c>
      <c r="E17" s="3">
        <f>+E13+E12+E10+E11</f>
        <v>0</v>
      </c>
      <c r="F17" s="3">
        <f>+F13+F12+F10+F11</f>
        <v>0</v>
      </c>
      <c r="G17" s="6">
        <f>+G13+G12+G10+G11</f>
        <v>0</v>
      </c>
    </row>
    <row r="18" spans="2:7">
      <c r="B18" s="11" t="s">
        <v>20</v>
      </c>
      <c r="C18" s="7">
        <f>+C14</f>
        <v>3542505.52</v>
      </c>
      <c r="D18" s="7">
        <f>+D14</f>
        <v>4546223.3600000003</v>
      </c>
      <c r="E18" s="7">
        <f>+E14</f>
        <v>0</v>
      </c>
      <c r="F18" s="7">
        <f>+F14</f>
        <v>0</v>
      </c>
      <c r="G18" s="8">
        <f>+G14</f>
        <v>0</v>
      </c>
    </row>
    <row r="19" spans="2:7">
      <c r="B19" s="12" t="s">
        <v>9</v>
      </c>
      <c r="C19" s="3"/>
      <c r="D19" s="3"/>
      <c r="E19" s="3"/>
      <c r="F19" s="3"/>
      <c r="G19" s="6"/>
    </row>
    <row r="20" spans="2:7">
      <c r="B20" s="13"/>
      <c r="C20" s="14">
        <f>+C15+C7</f>
        <v>57674711.460000001</v>
      </c>
      <c r="D20" s="14">
        <f>+D15+D7</f>
        <v>39219129.620000005</v>
      </c>
      <c r="E20" s="14">
        <f>+E15+E7</f>
        <v>0</v>
      </c>
      <c r="F20" s="14">
        <f>+F15+F7</f>
        <v>0</v>
      </c>
      <c r="G20" s="15">
        <f>+G15+G7</f>
        <v>0</v>
      </c>
    </row>
    <row r="21" spans="2:7">
      <c r="B21" s="12"/>
      <c r="C21" s="3"/>
      <c r="D21" s="3"/>
      <c r="E21" s="3"/>
      <c r="F21" s="3"/>
      <c r="G21" s="6"/>
    </row>
    <row r="22" spans="2:7">
      <c r="B22" s="12" t="s">
        <v>13</v>
      </c>
      <c r="C22" s="3"/>
      <c r="D22" s="3"/>
      <c r="E22" s="3"/>
      <c r="F22" s="3"/>
      <c r="G22" s="6"/>
    </row>
    <row r="23" spans="2:7">
      <c r="B23" s="9" t="s">
        <v>18</v>
      </c>
      <c r="C23" s="4">
        <f>+Datos!H30+Datos!H31</f>
        <v>100000</v>
      </c>
      <c r="D23" s="4">
        <f>+Datos!I30+Datos!I31</f>
        <v>100000</v>
      </c>
      <c r="E23" s="4">
        <f>+Datos!J30+Datos!J31</f>
        <v>0</v>
      </c>
      <c r="F23" s="4">
        <f>+Datos!K30+Datos!K31</f>
        <v>0</v>
      </c>
      <c r="G23" s="5">
        <f>+Datos!L30+Datos!L31</f>
        <v>0</v>
      </c>
    </row>
    <row r="24" spans="2:7">
      <c r="B24" s="10" t="s">
        <v>39</v>
      </c>
      <c r="C24" s="3">
        <f>+Datos!H32+Datos!H33+Datos!H34+Datos!H35+Datos!H36+Datos!H37+Datos!H38+Datos!H39+Datos!H41</f>
        <v>24408343.309999999</v>
      </c>
      <c r="D24" s="3">
        <f>+Datos!I32+Datos!I33+Datos!I34+Datos!I35+Datos!I36+Datos!I37+Datos!I38+Datos!I39+Datos!I41</f>
        <v>12237277.890000001</v>
      </c>
      <c r="E24" s="3">
        <f>+Datos!J32+Datos!J33+Datos!J34+Datos!J35+Datos!J36+Datos!J37+Datos!J38+Datos!J39+Datos!J41</f>
        <v>0</v>
      </c>
      <c r="F24" s="3">
        <f>+Datos!K32+Datos!K33+Datos!K34+Datos!K35+Datos!K36+Datos!K37+Datos!K38+Datos!K39+Datos!K41</f>
        <v>0</v>
      </c>
      <c r="G24" s="6">
        <f>+Datos!L32+Datos!L33+Datos!L34+Datos!L35+Datos!L36+Datos!L37+Datos!L38+Datos!L39+Datos!L41</f>
        <v>0</v>
      </c>
    </row>
    <row r="25" spans="2:7">
      <c r="B25" s="11" t="s">
        <v>21</v>
      </c>
      <c r="C25" s="7">
        <f>+Datos!H40</f>
        <v>0</v>
      </c>
      <c r="D25" s="7">
        <f>+Datos!I40</f>
        <v>0</v>
      </c>
      <c r="E25" s="7">
        <f>+Datos!J40</f>
        <v>0</v>
      </c>
      <c r="F25" s="7">
        <f>+Datos!K40</f>
        <v>0</v>
      </c>
      <c r="G25" s="8">
        <f>+Datos!L40</f>
        <v>0</v>
      </c>
    </row>
    <row r="26" spans="2:7">
      <c r="B26" s="11" t="s">
        <v>28</v>
      </c>
      <c r="C26" s="7">
        <f>SUM(C23:C25)</f>
        <v>24508343.309999999</v>
      </c>
      <c r="D26" s="7">
        <f>SUM(D23:D25)</f>
        <v>12337277.890000001</v>
      </c>
      <c r="E26" s="7">
        <f>SUM(E23:E25)</f>
        <v>0</v>
      </c>
      <c r="F26" s="7">
        <f>SUM(F23:F25)</f>
        <v>0</v>
      </c>
      <c r="G26" s="8">
        <f>SUM(G23:G25)</f>
        <v>0</v>
      </c>
    </row>
    <row r="27" spans="2:7">
      <c r="B27" s="12"/>
      <c r="C27" s="3"/>
      <c r="D27" s="3"/>
      <c r="E27" s="3"/>
      <c r="F27" s="3"/>
      <c r="G27" s="6"/>
    </row>
    <row r="28" spans="2:7">
      <c r="B28" s="12" t="s">
        <v>16</v>
      </c>
      <c r="C28" s="3"/>
      <c r="D28" s="3"/>
      <c r="E28" s="3"/>
      <c r="F28" s="3"/>
      <c r="G28" s="6"/>
    </row>
    <row r="29" spans="2:7">
      <c r="B29" s="9" t="s">
        <v>26</v>
      </c>
      <c r="C29" s="4">
        <f>+Datos!H43</f>
        <v>0</v>
      </c>
      <c r="D29" s="4">
        <f>+Datos!I43</f>
        <v>0</v>
      </c>
      <c r="E29" s="4">
        <f>+Datos!J43</f>
        <v>0</v>
      </c>
      <c r="F29" s="4">
        <f>+Datos!K43</f>
        <v>0</v>
      </c>
      <c r="G29" s="5">
        <f>+Datos!L43</f>
        <v>0</v>
      </c>
    </row>
    <row r="30" spans="2:7">
      <c r="B30" s="10" t="s">
        <v>53</v>
      </c>
      <c r="C30" s="3">
        <f>+Datos!H45+Datos!H46</f>
        <v>15288419</v>
      </c>
      <c r="D30" s="3">
        <f>+Datos!I45+Datos!I46</f>
        <v>8535248</v>
      </c>
      <c r="E30" s="3">
        <f>+Datos!J45+Datos!J46</f>
        <v>0</v>
      </c>
      <c r="F30" s="3">
        <f>+Datos!K45+Datos!K46</f>
        <v>0</v>
      </c>
      <c r="G30" s="6">
        <f>+Datos!L45+Datos!L46</f>
        <v>0</v>
      </c>
    </row>
    <row r="31" spans="2:7">
      <c r="B31" s="10" t="s">
        <v>191</v>
      </c>
      <c r="C31" s="3">
        <f>+Datos!H47+Datos!H48</f>
        <v>0</v>
      </c>
      <c r="D31" s="3">
        <f>+Datos!I47+Datos!I48</f>
        <v>0</v>
      </c>
      <c r="E31" s="3">
        <f>+Datos!J47+Datos!J48</f>
        <v>0</v>
      </c>
      <c r="F31" s="3">
        <f>+Datos!K47+Datos!K48</f>
        <v>0</v>
      </c>
      <c r="G31" s="6">
        <f>+Datos!L47+Datos!L48</f>
        <v>0</v>
      </c>
    </row>
    <row r="32" spans="2:7">
      <c r="B32" s="11" t="s">
        <v>27</v>
      </c>
      <c r="C32" s="7">
        <f>+Datos!H49+Datos!H50</f>
        <v>0</v>
      </c>
      <c r="D32" s="7">
        <f>+Datos!I49+Datos!I50</f>
        <v>0</v>
      </c>
      <c r="E32" s="7">
        <f>+Datos!J49+Datos!J50</f>
        <v>0</v>
      </c>
      <c r="F32" s="7">
        <f>+Datos!K49+Datos!K50</f>
        <v>0</v>
      </c>
      <c r="G32" s="8">
        <f>+Datos!L49+Datos!L50</f>
        <v>0</v>
      </c>
    </row>
    <row r="33" spans="2:7">
      <c r="B33" s="13" t="s">
        <v>16</v>
      </c>
      <c r="C33" s="14">
        <f>SUM(C29:C32)</f>
        <v>15288419</v>
      </c>
      <c r="D33" s="14">
        <f>SUM(D29:D32)</f>
        <v>8535248</v>
      </c>
      <c r="E33" s="14">
        <f>SUM(E29:E32)</f>
        <v>0</v>
      </c>
      <c r="F33" s="14">
        <f>SUM(F29:F32)</f>
        <v>0</v>
      </c>
      <c r="G33" s="15">
        <f>SUM(G29:G32)</f>
        <v>0</v>
      </c>
    </row>
    <row r="34" spans="2:7">
      <c r="B34" s="12"/>
      <c r="C34" s="3"/>
      <c r="D34" s="3"/>
      <c r="E34" s="3"/>
      <c r="F34" s="3"/>
      <c r="G34" s="6"/>
    </row>
    <row r="35" spans="2:7">
      <c r="B35" s="12" t="s">
        <v>17</v>
      </c>
      <c r="C35" s="3"/>
      <c r="D35" s="3"/>
      <c r="E35" s="3"/>
      <c r="F35" s="3"/>
      <c r="G35" s="6"/>
    </row>
    <row r="36" spans="2:7">
      <c r="B36" s="9" t="s">
        <v>26</v>
      </c>
      <c r="C36" s="4">
        <f>+Datos!H53</f>
        <v>0</v>
      </c>
      <c r="D36" s="4">
        <f>+Datos!I53</f>
        <v>0</v>
      </c>
      <c r="E36" s="4">
        <f>+Datos!J53</f>
        <v>0</v>
      </c>
      <c r="F36" s="4">
        <f>+Datos!K53</f>
        <v>0</v>
      </c>
      <c r="G36" s="5">
        <f>+Datos!L53</f>
        <v>0</v>
      </c>
    </row>
    <row r="37" spans="2:7">
      <c r="B37" s="10" t="s">
        <v>54</v>
      </c>
      <c r="C37" s="3">
        <f>+Datos!H55+Datos!H56</f>
        <v>15147932</v>
      </c>
      <c r="D37" s="3">
        <f>+Datos!I55+Datos!I56</f>
        <v>15895199</v>
      </c>
      <c r="E37" s="3">
        <f>+Datos!J55+Datos!J56</f>
        <v>0</v>
      </c>
      <c r="F37" s="3">
        <f>+Datos!K55+Datos!K56</f>
        <v>0</v>
      </c>
      <c r="G37" s="6">
        <f>+Datos!L55+Datos!L56</f>
        <v>0</v>
      </c>
    </row>
    <row r="38" spans="2:7">
      <c r="B38" s="10" t="s">
        <v>158</v>
      </c>
      <c r="C38" s="3">
        <f>+Datos!H52+Datos!H57</f>
        <v>2730017</v>
      </c>
      <c r="D38" s="3">
        <f>+Datos!I52+Datos!I57</f>
        <v>2451406</v>
      </c>
      <c r="E38" s="3">
        <f>+Datos!J52+Datos!J57</f>
        <v>0</v>
      </c>
      <c r="F38" s="3">
        <f>+Datos!K52+Datos!K57</f>
        <v>0</v>
      </c>
      <c r="G38" s="6">
        <f>+Datos!L52+Datos!L57</f>
        <v>0</v>
      </c>
    </row>
    <row r="39" spans="2:7">
      <c r="B39" s="10" t="s">
        <v>37</v>
      </c>
      <c r="C39" s="3">
        <f>+Datos!H60</f>
        <v>0</v>
      </c>
      <c r="D39" s="3">
        <f>+Datos!I60</f>
        <v>0</v>
      </c>
      <c r="E39" s="3">
        <f>+Datos!J60</f>
        <v>0</v>
      </c>
      <c r="F39" s="3">
        <f>+Datos!K60</f>
        <v>0</v>
      </c>
      <c r="G39" s="6">
        <f>+Datos!L60</f>
        <v>0</v>
      </c>
    </row>
    <row r="40" spans="2:7">
      <c r="B40" s="10" t="s">
        <v>190</v>
      </c>
      <c r="C40" s="3">
        <f>+Datos!H61+Datos!H58</f>
        <v>0</v>
      </c>
      <c r="D40" s="3">
        <f>+Datos!I61+Datos!I58</f>
        <v>0</v>
      </c>
      <c r="E40" s="3">
        <f>+Datos!J61+Datos!J58</f>
        <v>0</v>
      </c>
      <c r="F40" s="3">
        <f>+Datos!K61+Datos!K58</f>
        <v>0</v>
      </c>
      <c r="G40" s="6">
        <f>+Datos!L61+Datos!L58</f>
        <v>0</v>
      </c>
    </row>
    <row r="41" spans="2:7">
      <c r="B41" s="11" t="s">
        <v>24</v>
      </c>
      <c r="C41" s="7">
        <f>+Datos!H62</f>
        <v>0</v>
      </c>
      <c r="D41" s="7">
        <f>+Datos!I62</f>
        <v>0</v>
      </c>
      <c r="E41" s="7">
        <f>+Datos!J62</f>
        <v>0</v>
      </c>
      <c r="F41" s="7">
        <f>+Datos!K62</f>
        <v>0</v>
      </c>
      <c r="G41" s="8">
        <f>+Datos!L62</f>
        <v>0</v>
      </c>
    </row>
    <row r="42" spans="2:7">
      <c r="B42" s="13" t="s">
        <v>17</v>
      </c>
      <c r="C42" s="14">
        <f>SUM(C36:C41)</f>
        <v>17877949</v>
      </c>
      <c r="D42" s="14">
        <f>SUM(D36:D41)</f>
        <v>18346605</v>
      </c>
      <c r="E42" s="14">
        <f>SUM(E36:E41)</f>
        <v>0</v>
      </c>
      <c r="F42" s="14">
        <f>SUM(F36:F41)</f>
        <v>0</v>
      </c>
      <c r="G42" s="15">
        <f>SUM(G36:G41)</f>
        <v>0</v>
      </c>
    </row>
    <row r="43" spans="2:7">
      <c r="B43" s="12"/>
      <c r="C43" s="3"/>
      <c r="D43" s="3"/>
      <c r="E43" s="3"/>
      <c r="F43" s="3"/>
      <c r="G43" s="6"/>
    </row>
    <row r="44" spans="2:7">
      <c r="B44" s="13" t="s">
        <v>29</v>
      </c>
      <c r="C44" s="14">
        <f>+C42+C33</f>
        <v>33166368</v>
      </c>
      <c r="D44" s="14">
        <f>+D42+D33</f>
        <v>26881853</v>
      </c>
      <c r="E44" s="14">
        <f>+E42+E33</f>
        <v>0</v>
      </c>
      <c r="F44" s="14">
        <f>+F42+F33</f>
        <v>0</v>
      </c>
      <c r="G44" s="15">
        <f>+G42+G33</f>
        <v>0</v>
      </c>
    </row>
    <row r="45" spans="2:7">
      <c r="B45" s="12" t="s">
        <v>30</v>
      </c>
      <c r="C45" s="3"/>
      <c r="D45" s="3"/>
      <c r="E45" s="3"/>
      <c r="F45" s="3"/>
      <c r="G45" s="6"/>
    </row>
    <row r="46" spans="2:7">
      <c r="B46" s="13" t="s">
        <v>30</v>
      </c>
      <c r="C46" s="14">
        <f>+C44+C26</f>
        <v>57674711.310000002</v>
      </c>
      <c r="D46" s="14">
        <f>+D44+D26</f>
        <v>39219130.890000001</v>
      </c>
      <c r="E46" s="14">
        <f>+E44+E26</f>
        <v>0</v>
      </c>
      <c r="F46" s="14">
        <f>+F44+F26</f>
        <v>0</v>
      </c>
      <c r="G46" s="15">
        <f>+G44+G26</f>
        <v>0</v>
      </c>
    </row>
    <row r="47" spans="2:7">
      <c r="B47" s="12"/>
      <c r="G47" s="18"/>
    </row>
    <row r="48" spans="2:7">
      <c r="B48" s="12" t="s">
        <v>35</v>
      </c>
      <c r="G48" s="18"/>
    </row>
    <row r="49" spans="2:9">
      <c r="B49" s="9" t="s">
        <v>33</v>
      </c>
      <c r="C49" s="4">
        <f>ROUND(C20,0)</f>
        <v>57674711</v>
      </c>
      <c r="D49" s="4">
        <f>ROUND(D20,0)</f>
        <v>39219130</v>
      </c>
      <c r="E49" s="4">
        <f>ROUND(E20,0)</f>
        <v>0</v>
      </c>
      <c r="F49" s="4">
        <f>ROUND(F20,0)</f>
        <v>0</v>
      </c>
      <c r="G49" s="5">
        <f>ROUND(G20,0)</f>
        <v>0</v>
      </c>
    </row>
    <row r="50" spans="2:9">
      <c r="B50" s="10" t="s">
        <v>34</v>
      </c>
      <c r="C50" s="3">
        <f>ROUND(C46,0)</f>
        <v>57674711</v>
      </c>
      <c r="D50" s="3">
        <f>ROUND(D46,0)</f>
        <v>39219131</v>
      </c>
      <c r="E50" s="3">
        <f>ROUND(E46,0)</f>
        <v>0</v>
      </c>
      <c r="F50" s="3">
        <f>ROUND(F46,0)</f>
        <v>0</v>
      </c>
      <c r="G50" s="6">
        <f>ROUND(G46,0)</f>
        <v>0</v>
      </c>
    </row>
    <row r="51" spans="2:9">
      <c r="B51" s="11" t="s">
        <v>31</v>
      </c>
      <c r="C51" s="16" t="str">
        <f>IF(C50=C49,"OK","NO")</f>
        <v>OK</v>
      </c>
      <c r="D51" s="16" t="str">
        <f>IF(D50=D49,"OK","NO")</f>
        <v>NO</v>
      </c>
      <c r="E51" s="16" t="str">
        <f>IF(E50=E49,"OK","NO")</f>
        <v>OK</v>
      </c>
      <c r="F51" s="16" t="str">
        <f>IF(F50=F49,"OK","NO")</f>
        <v>OK</v>
      </c>
      <c r="G51" s="17" t="str">
        <f>IF(G50=G49,"OK","NO")</f>
        <v>OK</v>
      </c>
    </row>
    <row r="52" spans="2:9">
      <c r="B52" s="19" t="s">
        <v>32</v>
      </c>
    </row>
    <row r="53" spans="2:9">
      <c r="B53" s="12"/>
    </row>
    <row r="54" spans="2:9">
      <c r="B54" s="13" t="s">
        <v>159</v>
      </c>
      <c r="C54" s="14">
        <f>+C15-C42</f>
        <v>-2486530.540000001</v>
      </c>
      <c r="D54" s="14">
        <f>+D15-D42</f>
        <v>-7762673.379999999</v>
      </c>
      <c r="E54" s="14">
        <f>+E15-E42</f>
        <v>0</v>
      </c>
      <c r="F54" s="14">
        <f>+F15-F42</f>
        <v>0</v>
      </c>
      <c r="G54" s="14">
        <f>+G15-G42</f>
        <v>0</v>
      </c>
    </row>
    <row r="55" spans="2:9">
      <c r="B55" s="12"/>
    </row>
    <row r="56" spans="2:9">
      <c r="B56" s="9" t="s">
        <v>42</v>
      </c>
      <c r="C56" s="29">
        <f>IF(C42=0,0,C15/C42)</f>
        <v>0.86091634224932623</v>
      </c>
      <c r="D56" s="29">
        <f>IF(D42=0,0,D15/D42)</f>
        <v>0.57688774680656185</v>
      </c>
      <c r="E56" s="29">
        <f>IF(E42=0,0,E15/E42)</f>
        <v>0</v>
      </c>
      <c r="F56" s="29">
        <f>IF(F42=0,0,F15/F42)</f>
        <v>0</v>
      </c>
      <c r="G56" s="30">
        <f>IF(G42=0,0,G15/G42)</f>
        <v>0</v>
      </c>
      <c r="H56" s="20"/>
      <c r="I56" s="20"/>
    </row>
    <row r="57" spans="2:9">
      <c r="B57" s="10" t="s">
        <v>43</v>
      </c>
      <c r="C57" s="27">
        <f>IF(C42=0,0,(C18+C17)/C42)</f>
        <v>0.86091634224932623</v>
      </c>
      <c r="D57" s="27">
        <f>IF(D42=0,0,(D18+D17)/D42)</f>
        <v>0.57688774680656185</v>
      </c>
      <c r="E57" s="27">
        <f>IF(E42=0,0,(E18+E17)/E42)</f>
        <v>0</v>
      </c>
      <c r="F57" s="27">
        <f>IF(F42=0,0,(F18+F17)/F42)</f>
        <v>0</v>
      </c>
      <c r="G57" s="28">
        <f>IF(G42=0,0,(G18+G17)/G42)</f>
        <v>0</v>
      </c>
      <c r="H57" s="20"/>
      <c r="I57" s="20"/>
    </row>
    <row r="58" spans="2:9">
      <c r="B58" s="10" t="s">
        <v>44</v>
      </c>
      <c r="C58" s="27">
        <f>IF(C42=0,0,C18/C42)</f>
        <v>0.19814943649296685</v>
      </c>
      <c r="D58" s="27">
        <f>IF(D42=0,0,D18/D42)</f>
        <v>0.24779643754253172</v>
      </c>
      <c r="E58" s="27">
        <f>IF(E42=0,0,E18/E42)</f>
        <v>0</v>
      </c>
      <c r="F58" s="27">
        <f>IF(F42=0,0,F18/F42)</f>
        <v>0</v>
      </c>
      <c r="G58" s="28">
        <f>IF(G42=0,0,G18/G42)</f>
        <v>0</v>
      </c>
      <c r="H58" s="20"/>
      <c r="I58" s="20"/>
    </row>
    <row r="59" spans="2:9">
      <c r="B59" s="10"/>
      <c r="C59" s="27"/>
      <c r="D59" s="27"/>
      <c r="E59" s="27"/>
      <c r="F59" s="27"/>
      <c r="G59" s="28"/>
      <c r="H59" s="20"/>
      <c r="I59" s="20"/>
    </row>
    <row r="60" spans="2:9">
      <c r="B60" s="663" t="s">
        <v>474</v>
      </c>
      <c r="C60" s="27">
        <f>IF(C42=0,0,C54/C42)</f>
        <v>-0.1390836577506738</v>
      </c>
      <c r="D60" s="27">
        <f>IF(D42=0,0,D54/D42)</f>
        <v>-0.4231122531934382</v>
      </c>
      <c r="E60" s="27">
        <f>IF(E42=0,0,E54/E42)</f>
        <v>0</v>
      </c>
      <c r="F60" s="27">
        <f>IF(F42=0,0,F54/F42)</f>
        <v>0</v>
      </c>
      <c r="G60" s="28">
        <f>IF(G42=0,0,G54/G42)</f>
        <v>0</v>
      </c>
      <c r="H60" s="20"/>
      <c r="I60" s="20"/>
    </row>
    <row r="61" spans="2:9">
      <c r="B61" s="663" t="s">
        <v>475</v>
      </c>
      <c r="C61" s="31">
        <f>IF(C71=0,0,(C54/C71)*360)</f>
        <v>0</v>
      </c>
      <c r="D61" s="31">
        <f>IF(D71=0,0,(D54/D71)*360)</f>
        <v>0</v>
      </c>
      <c r="E61" s="31">
        <f>IF(E71=0,0,(E54/E71)*360)</f>
        <v>0</v>
      </c>
      <c r="F61" s="31">
        <f>IF(F71=0,0,(F54/F71)*360)</f>
        <v>0</v>
      </c>
      <c r="G61" s="32">
        <f>IF(G71=0,0,(G54/G71)*360)</f>
        <v>0</v>
      </c>
      <c r="H61" s="20"/>
      <c r="I61" s="20"/>
    </row>
    <row r="62" spans="2:9">
      <c r="B62" s="38"/>
      <c r="C62" s="1"/>
      <c r="D62" s="39"/>
      <c r="E62" s="39"/>
      <c r="F62" s="39"/>
      <c r="G62" s="40"/>
      <c r="H62" s="20"/>
      <c r="I62" s="20"/>
    </row>
    <row r="63" spans="2:9">
      <c r="B63" s="10" t="s">
        <v>47</v>
      </c>
      <c r="C63" s="27">
        <f>IF(C$26=0,0,C44/C$26)</f>
        <v>1.3532684596623599</v>
      </c>
      <c r="D63" s="27">
        <f>IF(D$26=0,0,D44/D$26)</f>
        <v>2.1789128233699855</v>
      </c>
      <c r="E63" s="27">
        <f>IF(E$26=0,0,E44/E$26)</f>
        <v>0</v>
      </c>
      <c r="F63" s="27">
        <f>IF(F$26=0,0,F44/F$26)</f>
        <v>0</v>
      </c>
      <c r="G63" s="28">
        <f>IF(G$26=0,0,G44/G$26)</f>
        <v>0</v>
      </c>
      <c r="H63" s="20"/>
      <c r="I63" s="20"/>
    </row>
    <row r="64" spans="2:9">
      <c r="B64" s="10" t="s">
        <v>48</v>
      </c>
      <c r="C64" s="27">
        <f>IF(C$26=0,0,C42/C$26)</f>
        <v>0.72946379010062923</v>
      </c>
      <c r="D64" s="27">
        <f>IF(D$26=0,0,D42/D$26)</f>
        <v>1.4870869541546818</v>
      </c>
      <c r="E64" s="27">
        <f>IF(E$26=0,0,E42/E$26)</f>
        <v>0</v>
      </c>
      <c r="F64" s="27">
        <f>IF(F$26=0,0,F42/F$26)</f>
        <v>0</v>
      </c>
      <c r="G64" s="28">
        <f>IF(G$26=0,0,G42/G$26)</f>
        <v>0</v>
      </c>
      <c r="H64" s="20"/>
      <c r="I64" s="20"/>
    </row>
    <row r="65" spans="2:9">
      <c r="B65" s="10" t="s">
        <v>49</v>
      </c>
      <c r="C65" s="27">
        <f>IF(C44=0,0,C26/C44)</f>
        <v>0.73895167870054379</v>
      </c>
      <c r="D65" s="27">
        <f>IF(D44=0,0,D26/D44)</f>
        <v>0.45894447417743117</v>
      </c>
      <c r="E65" s="27">
        <f>IF(E44=0,0,E26/E44)</f>
        <v>0</v>
      </c>
      <c r="F65" s="27">
        <f>IF(F44=0,0,F26/F44)</f>
        <v>0</v>
      </c>
      <c r="G65" s="28">
        <f>IF(G44=0,0,G26/G44)</f>
        <v>0</v>
      </c>
      <c r="H65" s="20"/>
      <c r="I65" s="20"/>
    </row>
    <row r="66" spans="2:9">
      <c r="B66" s="2"/>
      <c r="G66" s="18"/>
    </row>
    <row r="67" spans="2:9">
      <c r="B67" s="10" t="s">
        <v>14</v>
      </c>
      <c r="C67" s="27">
        <f>IF(C44=0,0,(C4+C5)/C44)</f>
        <v>1.2431279481672519</v>
      </c>
      <c r="D67" s="27">
        <f>IF(D44=0,0,(D4+D5)/D44)</f>
        <v>0.99497516038049905</v>
      </c>
      <c r="E67" s="27">
        <f>IF(E44=0,0,(E4+E5)/E44)</f>
        <v>0</v>
      </c>
      <c r="F67" s="27">
        <f>IF(F44=0,0,(F4+F5)/F44)</f>
        <v>0</v>
      </c>
      <c r="G67" s="28">
        <f>IF(G44=0,0,(G4+G5)/G44)</f>
        <v>0</v>
      </c>
      <c r="H67" s="20"/>
      <c r="I67" s="20"/>
    </row>
    <row r="68" spans="2:9">
      <c r="B68" s="10" t="s">
        <v>46</v>
      </c>
      <c r="C68" s="27">
        <f>IF(C33=0,0,C7/C33)</f>
        <v>2.7657073632008649</v>
      </c>
      <c r="D68" s="27">
        <f>IF(D33=0,0,D7/D33)</f>
        <v>3.3549345021960697</v>
      </c>
      <c r="E68" s="27">
        <f>IF(E33=0,0,E7/E33)</f>
        <v>0</v>
      </c>
      <c r="F68" s="27">
        <f>IF(F33=0,0,F7/F33)</f>
        <v>0</v>
      </c>
      <c r="G68" s="28">
        <f>IF(G33=0,0,G7/G33)</f>
        <v>0</v>
      </c>
      <c r="H68" s="20"/>
      <c r="I68" s="20"/>
    </row>
    <row r="69" spans="2:9">
      <c r="B69" s="11" t="s">
        <v>45</v>
      </c>
      <c r="C69" s="33">
        <f>IF(C26+C33=0,0,C7/(C26+C33))</f>
        <v>1.0624807282218329</v>
      </c>
      <c r="D69" s="33">
        <f>IF(D26+D33=0,0,D7/(D26+D33))</f>
        <v>1.3719086109132141</v>
      </c>
      <c r="E69" s="33">
        <f>IF(E26+E33=0,0,E7/(E26+E33))</f>
        <v>0</v>
      </c>
      <c r="F69" s="33">
        <f>IF(F26+F33=0,0,F7/(F26+F33))</f>
        <v>0</v>
      </c>
      <c r="G69" s="34">
        <f>IF(G26+G33=0,0,G7/(G26+G33))</f>
        <v>0</v>
      </c>
      <c r="H69" s="20"/>
      <c r="I69" s="20"/>
    </row>
    <row r="70" spans="2:9">
      <c r="B70" s="12"/>
    </row>
    <row r="71" spans="2:9">
      <c r="B71" s="13" t="s">
        <v>160</v>
      </c>
      <c r="C71" s="21">
        <f>Datos!H66</f>
        <v>0</v>
      </c>
      <c r="D71" s="21">
        <f>Datos!I66</f>
        <v>0</v>
      </c>
      <c r="E71" s="21">
        <f>Datos!J66</f>
        <v>0</v>
      </c>
      <c r="F71" s="21">
        <f>Datos!K66</f>
        <v>0</v>
      </c>
      <c r="G71" s="21">
        <f>Datos!L66</f>
        <v>0</v>
      </c>
    </row>
    <row r="72" spans="2:9">
      <c r="B72" s="12"/>
      <c r="C72" s="22"/>
      <c r="D72" s="22"/>
      <c r="E72" s="22"/>
      <c r="F72" s="22"/>
      <c r="G72" s="22"/>
    </row>
    <row r="73" spans="2:9">
      <c r="B73" s="661" t="s">
        <v>449</v>
      </c>
      <c r="C73" s="21">
        <f>+Datos!H67</f>
        <v>0</v>
      </c>
      <c r="D73" s="21">
        <f>+Datos!I67</f>
        <v>0</v>
      </c>
      <c r="E73" s="21">
        <f>+Datos!J67</f>
        <v>0</v>
      </c>
      <c r="F73" s="21">
        <f>+Datos!K67</f>
        <v>0</v>
      </c>
      <c r="G73" s="21">
        <f>+Datos!L67</f>
        <v>0</v>
      </c>
    </row>
    <row r="74" spans="2:9">
      <c r="B74" s="12"/>
      <c r="C74" s="22"/>
      <c r="D74" s="22"/>
      <c r="E74" s="22"/>
      <c r="F74" s="22"/>
      <c r="G74" s="22"/>
    </row>
    <row r="75" spans="2:9">
      <c r="B75" s="13" t="s">
        <v>161</v>
      </c>
      <c r="C75" s="21">
        <f>Datos!H72</f>
        <v>0</v>
      </c>
      <c r="D75" s="21">
        <f>Datos!I72</f>
        <v>0</v>
      </c>
      <c r="E75" s="21">
        <f>Datos!J67</f>
        <v>0</v>
      </c>
      <c r="F75" s="21">
        <f>Datos!K67</f>
        <v>0</v>
      </c>
      <c r="G75" s="21">
        <f>Datos!L67</f>
        <v>0</v>
      </c>
    </row>
    <row r="76" spans="2:9">
      <c r="B76" s="12"/>
      <c r="C76" s="22"/>
      <c r="D76" s="22"/>
      <c r="E76" s="22"/>
      <c r="F76" s="22"/>
      <c r="G76" s="22"/>
    </row>
    <row r="77" spans="2:9">
      <c r="B77" s="13" t="s">
        <v>111</v>
      </c>
      <c r="C77" s="21">
        <f>+Datos!H73</f>
        <v>0</v>
      </c>
      <c r="D77" s="21">
        <f>+Datos!I73</f>
        <v>0</v>
      </c>
      <c r="E77" s="21">
        <f>+Datos!J73</f>
        <v>0</v>
      </c>
      <c r="F77" s="21">
        <f>+Datos!K73</f>
        <v>0</v>
      </c>
      <c r="G77" s="21">
        <f>+Datos!L73</f>
        <v>0</v>
      </c>
    </row>
    <row r="78" spans="2:9">
      <c r="C78" s="22"/>
      <c r="D78" s="22"/>
      <c r="E78" s="22"/>
      <c r="F78" s="22"/>
      <c r="G78" s="22"/>
    </row>
    <row r="79" spans="2:9">
      <c r="B79" s="12"/>
    </row>
    <row r="80" spans="2:9">
      <c r="B80" s="9" t="s">
        <v>162</v>
      </c>
      <c r="C80" s="35">
        <f>IF(C$26=0,0,C75/C$26)</f>
        <v>0</v>
      </c>
      <c r="D80" s="35">
        <f>IF(D$26=0,0,D75/D$26)</f>
        <v>0</v>
      </c>
      <c r="E80" s="35">
        <f>IF(E$26=0,0,E75/E$26)</f>
        <v>0</v>
      </c>
      <c r="F80" s="35">
        <f>IF(F$26=0,0,F75/F$26)</f>
        <v>0</v>
      </c>
      <c r="G80" s="36">
        <f>IF(G$26=0,0,G75/G$26)</f>
        <v>0</v>
      </c>
      <c r="H80" s="20"/>
    </row>
    <row r="81" spans="2:9">
      <c r="B81" s="10" t="s">
        <v>163</v>
      </c>
      <c r="C81" s="25">
        <f>IF(C$20=0,0,C75/C$20)</f>
        <v>0</v>
      </c>
      <c r="D81" s="25">
        <f>IF(D$20=0,0,D75/D$20)</f>
        <v>0</v>
      </c>
      <c r="E81" s="25">
        <f>IF(E$20=0,0,E75/E$20)</f>
        <v>0</v>
      </c>
      <c r="F81" s="25">
        <f>IF(F$20=0,0,F75/F$20)</f>
        <v>0</v>
      </c>
      <c r="G81" s="26">
        <f>IF(G$20=0,0,G75/G$20)</f>
        <v>0</v>
      </c>
      <c r="H81" s="20"/>
    </row>
    <row r="82" spans="2:9">
      <c r="B82" s="10" t="s">
        <v>112</v>
      </c>
      <c r="C82" s="25">
        <f>IF(C$23=0,0,C75/C$23)</f>
        <v>0</v>
      </c>
      <c r="D82" s="25">
        <f>IF(D$23=0,0,D75/D$23)</f>
        <v>0</v>
      </c>
      <c r="E82" s="25">
        <f>IF(E$23=0,0,E75/E$23)</f>
        <v>0</v>
      </c>
      <c r="F82" s="25">
        <f>IF(F$23=0,0,F75/F$23)</f>
        <v>0</v>
      </c>
      <c r="G82" s="26">
        <f>IF(G$23=0,0,G75/G$23)</f>
        <v>0</v>
      </c>
      <c r="H82" s="20"/>
    </row>
    <row r="83" spans="2:9">
      <c r="B83" s="10" t="s">
        <v>113</v>
      </c>
      <c r="C83" s="25">
        <f>IF(C$71=0,0,C75/C$71)</f>
        <v>0</v>
      </c>
      <c r="D83" s="25">
        <f>IF(D$71=0,0,D75/D$71)</f>
        <v>0</v>
      </c>
      <c r="E83" s="25">
        <f>IF(E$71=0,0,E75/E$71)</f>
        <v>0</v>
      </c>
      <c r="F83" s="25">
        <f>IF(F$71=0,0,F75/F$71)</f>
        <v>0</v>
      </c>
      <c r="G83" s="26">
        <f>IF(G$71=0,0,G75/G$71)</f>
        <v>0</v>
      </c>
      <c r="H83" s="20"/>
    </row>
    <row r="84" spans="2:9">
      <c r="B84" s="10"/>
      <c r="C84" s="22"/>
      <c r="D84" s="22"/>
      <c r="E84" s="22"/>
      <c r="F84" s="22"/>
      <c r="G84" s="23"/>
      <c r="H84" s="20"/>
      <c r="I84" s="20"/>
    </row>
    <row r="85" spans="2:9">
      <c r="B85" s="10"/>
      <c r="C85" s="22"/>
      <c r="D85" s="22"/>
      <c r="E85" s="22"/>
      <c r="F85" s="22"/>
      <c r="G85" s="23"/>
      <c r="H85" s="20"/>
      <c r="I85" s="20"/>
    </row>
    <row r="86" spans="2:9">
      <c r="B86" s="10" t="s">
        <v>188</v>
      </c>
      <c r="C86" s="22">
        <f>IF(C77=0,0,(C39/C77)*360)</f>
        <v>0</v>
      </c>
      <c r="D86" s="22">
        <f>IF(D77=0,0,(D39/D77)*360)</f>
        <v>0</v>
      </c>
      <c r="E86" s="22">
        <f>IF(E77=0,0,(E39/E77)*360)</f>
        <v>0</v>
      </c>
      <c r="F86" s="22">
        <f>IF(F77=0,0,(F39/F77)*360)</f>
        <v>0</v>
      </c>
      <c r="G86" s="23">
        <f>IF(G77=0,0,(G39/G77)*360)</f>
        <v>0</v>
      </c>
      <c r="H86" s="20"/>
      <c r="I86" s="20"/>
    </row>
    <row r="87" spans="2:9">
      <c r="B87" s="10" t="s">
        <v>186</v>
      </c>
      <c r="C87" s="22">
        <f>IF(C$71=0,0,(C10/C$71)*360)</f>
        <v>0</v>
      </c>
      <c r="D87" s="22">
        <f>IF(D$71=0,0,(D10/D$71)*360)</f>
        <v>0</v>
      </c>
      <c r="E87" s="22">
        <f>IF(E$71=0,0,(E10/E$71)*360)</f>
        <v>0</v>
      </c>
      <c r="F87" s="22">
        <f>IF(F$71=0,0,(F10/F$71)*360)</f>
        <v>0</v>
      </c>
      <c r="G87" s="23">
        <f>IF(G$71=0,0,(G10/G$71)*360)</f>
        <v>0</v>
      </c>
      <c r="H87" s="20"/>
      <c r="I87" s="20"/>
    </row>
    <row r="88" spans="2:9">
      <c r="B88" s="10" t="s">
        <v>109</v>
      </c>
      <c r="C88" s="22">
        <f>IF(C$20=0,0,C71/C$20)</f>
        <v>0</v>
      </c>
      <c r="D88" s="22">
        <f>IF(D$20=0,0,D71/D$20)</f>
        <v>0</v>
      </c>
      <c r="E88" s="22">
        <f>IF(E$20=0,0,E71/E$20)</f>
        <v>0</v>
      </c>
      <c r="F88" s="22">
        <f>IF(F$20=0,0,F71/F$20)</f>
        <v>0</v>
      </c>
      <c r="G88" s="23">
        <f>IF(G$20=0,0,G71/G$20)</f>
        <v>0</v>
      </c>
    </row>
    <row r="89" spans="2:9">
      <c r="B89" s="660" t="s">
        <v>447</v>
      </c>
      <c r="C89" s="24">
        <f>IF(C$9=0,0,(C$9/$C$73)*360)</f>
        <v>0</v>
      </c>
      <c r="D89" s="24">
        <f>IF(D$9=0,0,(D$9/$C$73)*360)</f>
        <v>0</v>
      </c>
      <c r="E89" s="24">
        <f>IF(E$9=0,0,(E$9/$C$73)*360)</f>
        <v>0</v>
      </c>
      <c r="F89" s="24">
        <f>IF(F$9=0,0,(F$9/$C$73)*360)</f>
        <v>0</v>
      </c>
      <c r="G89" s="24">
        <f>IF(G$9=0,0,G$9/$C$73*360)</f>
        <v>0</v>
      </c>
    </row>
  </sheetData>
  <sheetProtection algorithmName="SHA-512" hashValue="f+XUGf+gIelFnyqTxxmhtbn90gqw2CV1+PEbA7H6IfeBFdWxNqVUVXrEOGZrnFNUcP8bsNovHjBfPqnnrycXBA==" saltValue="nsVOKQxSGoZ+IAgRc+prRQ==" spinCount="100000" sheet="1"/>
  <phoneticPr fontId="3" type="noConversion"/>
  <pageMargins left="0.75" right="0.75" top="1" bottom="1" header="0" footer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 tint="-0.499984740745262"/>
  </sheetPr>
  <dimension ref="B5:I9"/>
  <sheetViews>
    <sheetView workbookViewId="0">
      <selection activeCell="B5" sqref="B5"/>
    </sheetView>
  </sheetViews>
  <sheetFormatPr defaultColWidth="11.42578125" defaultRowHeight="12.75"/>
  <sheetData>
    <row r="5" spans="2:9">
      <c r="B5" s="241" t="s">
        <v>384</v>
      </c>
      <c r="C5" s="241"/>
      <c r="D5" s="241"/>
      <c r="E5" s="241"/>
      <c r="F5" s="241"/>
      <c r="G5" s="241"/>
      <c r="H5" s="241"/>
      <c r="I5" s="241"/>
    </row>
    <row r="6" spans="2:9">
      <c r="B6" s="404"/>
      <c r="C6" s="405" t="s">
        <v>385</v>
      </c>
      <c r="D6" s="406" t="s">
        <v>386</v>
      </c>
      <c r="E6" s="407" t="s">
        <v>387</v>
      </c>
      <c r="F6" s="241"/>
      <c r="G6" s="408" t="s">
        <v>388</v>
      </c>
      <c r="H6" s="409"/>
      <c r="I6" s="410">
        <f>Análisis!$F$10</f>
        <v>15391418.459999999</v>
      </c>
    </row>
    <row r="7" spans="2:9">
      <c r="B7" s="411" t="s">
        <v>389</v>
      </c>
      <c r="C7" s="412">
        <f>I6/1000</f>
        <v>15391.418459999999</v>
      </c>
      <c r="D7" s="412">
        <f>E7</f>
        <v>17877.949000000001</v>
      </c>
      <c r="E7" s="413">
        <f>I7/1000</f>
        <v>17877.949000000001</v>
      </c>
      <c r="F7" s="241"/>
      <c r="G7" s="414" t="s">
        <v>390</v>
      </c>
      <c r="H7" s="241"/>
      <c r="I7" s="415">
        <f>Análisis!$F$19</f>
        <v>17877949</v>
      </c>
    </row>
    <row r="8" spans="2:9">
      <c r="B8" s="411" t="s">
        <v>391</v>
      </c>
      <c r="C8" s="412">
        <f>I8/1000</f>
        <v>42283.292999999998</v>
      </c>
      <c r="D8" s="412"/>
      <c r="E8" s="413">
        <f>I9/1000</f>
        <v>39796.762310000006</v>
      </c>
      <c r="F8" s="241"/>
      <c r="G8" s="414" t="s">
        <v>392</v>
      </c>
      <c r="H8" s="241"/>
      <c r="I8" s="415">
        <f>Análisis!$F$9</f>
        <v>42283293</v>
      </c>
    </row>
    <row r="9" spans="2:9">
      <c r="B9" s="416" t="s">
        <v>393</v>
      </c>
      <c r="C9" s="417"/>
      <c r="D9" s="418">
        <f>+C7-E7</f>
        <v>-2486.5305400000016</v>
      </c>
      <c r="E9" s="419"/>
      <c r="F9" s="241"/>
      <c r="G9" s="420" t="s">
        <v>394</v>
      </c>
      <c r="H9" s="421"/>
      <c r="I9" s="422">
        <f>Análisis!F17+Análisis!F18</f>
        <v>39796762.310000002</v>
      </c>
    </row>
  </sheetData>
  <sheetProtection algorithmName="SHA-512" hashValue="OJuIKnNmDVnJj9wWaomt7TSAWmNU8W30/CpRowNex6gv2nZibdL/nw61GRrrAM7IJG+ywhtObZ7bOPQwJVlJkg==" saltValue="QzlHSKVYmdeQRuimVgCUTQ==" spinCount="100000" sheet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499984740745262"/>
    <pageSetUpPr fitToPage="1"/>
  </sheetPr>
  <dimension ref="A1:BZ39"/>
  <sheetViews>
    <sheetView showGridLines="0" showRowColHeaders="0" showOutlineSymbols="0" topLeftCell="B1" zoomScale="106" zoomScaleNormal="106" workbookViewId="0">
      <pane xSplit="8" ySplit="2" topLeftCell="J21" activePane="bottomRight" state="frozen"/>
      <selection activeCell="I18" sqref="I18"/>
      <selection pane="topRight" activeCell="I18" sqref="I18"/>
      <selection pane="bottomLeft" activeCell="I18" sqref="I18"/>
      <selection pane="bottomRight"/>
    </sheetView>
  </sheetViews>
  <sheetFormatPr defaultColWidth="11.42578125" defaultRowHeight="12.75"/>
  <cols>
    <col min="1" max="1" width="4.7109375" hidden="1" customWidth="1"/>
    <col min="2" max="2" width="4.7109375" customWidth="1"/>
    <col min="3" max="3" width="3.7109375" customWidth="1"/>
    <col min="4" max="4" width="28.7109375" customWidth="1"/>
    <col min="5" max="9" width="12.140625" customWidth="1"/>
    <col min="10" max="10" width="2.140625" customWidth="1"/>
    <col min="11" max="11" width="2.28515625" customWidth="1"/>
    <col min="12" max="12" width="24.7109375" customWidth="1"/>
    <col min="13" max="13" width="50" customWidth="1"/>
    <col min="14" max="14" width="2.5703125" customWidth="1"/>
    <col min="15" max="77" width="4.7109375" customWidth="1"/>
    <col min="78" max="78" width="20.7109375" customWidth="1"/>
  </cols>
  <sheetData>
    <row r="1" spans="1:78" ht="12.75" customHeight="1" thickBot="1"/>
    <row r="2" spans="1:78" ht="33" customHeight="1" thickBot="1">
      <c r="C2" s="785" t="s">
        <v>207</v>
      </c>
      <c r="D2" s="786"/>
      <c r="E2" s="786"/>
      <c r="F2" s="786"/>
      <c r="G2" s="786"/>
      <c r="H2" s="786"/>
      <c r="I2" s="786"/>
      <c r="J2" s="786"/>
      <c r="K2" s="786"/>
      <c r="L2" s="786"/>
      <c r="M2" s="786"/>
      <c r="N2" s="179"/>
      <c r="O2" s="345"/>
      <c r="P2" s="345"/>
      <c r="Q2" s="345"/>
      <c r="R2" s="345"/>
      <c r="S2" s="345"/>
      <c r="T2" s="345"/>
      <c r="U2" s="345"/>
      <c r="V2" s="345"/>
      <c r="W2" s="345"/>
      <c r="X2" s="345"/>
      <c r="Y2" s="345"/>
      <c r="Z2" s="345"/>
      <c r="AA2" s="345"/>
      <c r="AB2" s="345"/>
      <c r="AC2" s="345"/>
      <c r="AD2" s="345"/>
    </row>
    <row r="3" spans="1:78" ht="10.15" customHeight="1">
      <c r="C3" s="65"/>
      <c r="D3" s="66"/>
      <c r="E3" s="66"/>
      <c r="F3" s="66"/>
      <c r="G3" s="66"/>
      <c r="H3" s="66"/>
      <c r="I3" s="66"/>
      <c r="J3" s="66"/>
      <c r="K3" s="210"/>
      <c r="L3" s="210"/>
      <c r="M3" s="210"/>
      <c r="N3" s="211"/>
      <c r="O3" s="345"/>
      <c r="P3" s="345"/>
      <c r="Q3" s="345"/>
      <c r="R3" s="345"/>
      <c r="S3" s="345"/>
      <c r="T3" s="345"/>
      <c r="U3" s="345"/>
      <c r="V3" s="345"/>
      <c r="W3" s="345"/>
      <c r="X3" s="345"/>
      <c r="Y3" s="345"/>
      <c r="Z3" s="345"/>
      <c r="AA3" s="345"/>
      <c r="AB3" s="345"/>
      <c r="AC3" s="345"/>
      <c r="AD3" s="345"/>
    </row>
    <row r="4" spans="1:78" ht="25.5">
      <c r="C4" s="101"/>
      <c r="D4" s="445" t="s">
        <v>41</v>
      </c>
      <c r="E4" s="446">
        <f>Datos!H5</f>
        <v>2023</v>
      </c>
      <c r="F4" s="446">
        <f>Datos!I5</f>
        <v>2022</v>
      </c>
      <c r="G4" s="446">
        <f>Datos!J5</f>
        <v>2021</v>
      </c>
      <c r="H4" s="446">
        <f>Datos!K5</f>
        <v>2020</v>
      </c>
      <c r="I4" s="446">
        <f>Datos!L5</f>
        <v>2019</v>
      </c>
      <c r="J4" s="107"/>
      <c r="K4" s="198"/>
      <c r="L4" s="199" t="s">
        <v>277</v>
      </c>
      <c r="M4" s="200"/>
      <c r="N4" s="201"/>
      <c r="O4" s="345"/>
      <c r="P4" s="345"/>
      <c r="Q4" s="345"/>
      <c r="R4" s="345"/>
      <c r="S4" s="345"/>
      <c r="T4" s="345"/>
      <c r="U4" s="345"/>
      <c r="V4" s="345"/>
      <c r="W4" s="345"/>
      <c r="X4" s="345"/>
      <c r="Y4" s="345"/>
      <c r="Z4" s="345"/>
      <c r="AA4" s="345"/>
      <c r="AB4" s="345"/>
      <c r="AC4" s="345"/>
      <c r="AD4" s="345"/>
    </row>
    <row r="5" spans="1:78" ht="3.95" customHeight="1">
      <c r="C5" s="122"/>
      <c r="D5" s="105"/>
      <c r="E5" s="123"/>
      <c r="F5" s="108"/>
      <c r="G5" s="108"/>
      <c r="H5" s="108"/>
      <c r="I5" s="108"/>
      <c r="J5" s="108"/>
      <c r="K5" s="202"/>
      <c r="L5" s="203"/>
      <c r="M5" s="203"/>
      <c r="N5" s="201"/>
      <c r="O5" s="345"/>
      <c r="P5" s="345"/>
      <c r="Q5" s="345"/>
      <c r="R5" s="345"/>
      <c r="S5" s="345"/>
      <c r="T5" s="345"/>
      <c r="U5" s="345"/>
      <c r="V5" s="345"/>
      <c r="W5" s="345"/>
      <c r="X5" s="345"/>
      <c r="Y5" s="345"/>
      <c r="Z5" s="345"/>
      <c r="AA5" s="345"/>
      <c r="AB5" s="345"/>
      <c r="AC5" s="345"/>
      <c r="AD5" s="345"/>
    </row>
    <row r="6" spans="1:78" ht="25.5">
      <c r="A6" s="55"/>
      <c r="B6" s="55"/>
      <c r="C6" s="447">
        <v>1</v>
      </c>
      <c r="D6" s="790" t="s">
        <v>40</v>
      </c>
      <c r="E6" s="791"/>
      <c r="F6" s="791"/>
      <c r="G6" s="791"/>
      <c r="H6" s="791"/>
      <c r="I6" s="792"/>
      <c r="J6" s="108"/>
      <c r="K6" s="202"/>
      <c r="L6" s="203"/>
      <c r="M6" s="203"/>
      <c r="N6" s="201"/>
      <c r="O6" s="343"/>
      <c r="P6" s="343"/>
      <c r="Q6" s="343"/>
      <c r="R6" s="343"/>
      <c r="S6" s="343"/>
      <c r="T6" s="343"/>
      <c r="U6" s="343"/>
      <c r="V6" s="343"/>
      <c r="W6" s="343"/>
      <c r="X6" s="343"/>
      <c r="Y6" s="343"/>
      <c r="Z6" s="343"/>
      <c r="AA6" s="343"/>
      <c r="AB6" s="343"/>
      <c r="AC6" s="343"/>
      <c r="AD6" s="343"/>
      <c r="AE6" s="55"/>
      <c r="AF6" s="55"/>
      <c r="AG6" s="55"/>
      <c r="AH6" s="55"/>
      <c r="AI6" s="55"/>
      <c r="AJ6" s="55"/>
      <c r="AK6" s="55"/>
      <c r="AL6" s="55"/>
      <c r="AM6" s="55"/>
      <c r="AN6" s="55"/>
      <c r="AO6" s="55"/>
      <c r="AP6" s="55"/>
      <c r="AQ6" s="55"/>
      <c r="AR6" s="55"/>
      <c r="AS6" s="55"/>
      <c r="AT6" s="55"/>
      <c r="AU6" s="55"/>
      <c r="AV6" s="55"/>
      <c r="AW6" s="55"/>
      <c r="AX6" s="55"/>
      <c r="AY6" s="55"/>
      <c r="AZ6" s="55"/>
      <c r="BA6" s="55"/>
      <c r="BB6" s="55"/>
      <c r="BC6" s="55"/>
      <c r="BD6" s="55"/>
      <c r="BE6" s="55"/>
      <c r="BF6" s="55"/>
      <c r="BG6" s="55"/>
      <c r="BH6" s="55"/>
      <c r="BI6" s="55"/>
      <c r="BJ6" s="55"/>
      <c r="BK6" s="55"/>
      <c r="BL6" s="55"/>
      <c r="BM6" s="55"/>
      <c r="BN6" s="55"/>
      <c r="BO6" s="55"/>
      <c r="BP6" s="55"/>
      <c r="BQ6" s="55"/>
      <c r="BR6" s="55"/>
      <c r="BS6" s="55"/>
      <c r="BT6" s="55"/>
      <c r="BU6" s="55"/>
      <c r="BV6" s="55"/>
      <c r="BW6" s="55"/>
      <c r="BX6" s="55"/>
      <c r="BY6" s="55"/>
      <c r="BZ6" s="55"/>
    </row>
    <row r="7" spans="1:78" ht="21" customHeight="1">
      <c r="A7" s="55"/>
      <c r="B7" s="55"/>
      <c r="C7" s="124"/>
      <c r="D7" s="395" t="s">
        <v>377</v>
      </c>
      <c r="E7" s="298">
        <f>Calc1!C80</f>
        <v>0</v>
      </c>
      <c r="F7" s="299">
        <f>Calc1!D80</f>
        <v>0</v>
      </c>
      <c r="G7" s="299">
        <f>Calc1!E80</f>
        <v>0</v>
      </c>
      <c r="H7" s="299">
        <f>Calc1!F80</f>
        <v>0</v>
      </c>
      <c r="I7" s="300">
        <f>Calc1!G80</f>
        <v>0</v>
      </c>
      <c r="J7" s="108"/>
      <c r="K7" s="202"/>
      <c r="L7" s="394" t="s">
        <v>416</v>
      </c>
      <c r="M7" s="204"/>
      <c r="N7" s="201"/>
      <c r="O7" s="343"/>
      <c r="P7" s="343"/>
      <c r="Q7" s="343"/>
      <c r="R7" s="343"/>
      <c r="S7" s="343"/>
      <c r="T7" s="343"/>
      <c r="U7" s="343"/>
      <c r="V7" s="343"/>
      <c r="W7" s="343"/>
      <c r="X7" s="343"/>
      <c r="Y7" s="343"/>
      <c r="Z7" s="343"/>
      <c r="AA7" s="343"/>
      <c r="AB7" s="343"/>
      <c r="AC7" s="343"/>
      <c r="AD7" s="343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  <c r="BR7" s="55"/>
      <c r="BS7" s="55"/>
      <c r="BT7" s="55"/>
      <c r="BU7" s="55"/>
      <c r="BV7" s="55"/>
      <c r="BW7" s="55"/>
      <c r="BX7" s="55"/>
      <c r="BY7" s="55"/>
      <c r="BZ7" s="55"/>
    </row>
    <row r="8" spans="1:78" ht="21" customHeight="1">
      <c r="A8" s="55"/>
      <c r="B8" s="55"/>
      <c r="C8" s="124"/>
      <c r="D8" s="395" t="s">
        <v>378</v>
      </c>
      <c r="E8" s="301">
        <f>Calc1!C81</f>
        <v>0</v>
      </c>
      <c r="F8" s="302">
        <f>Calc1!D81</f>
        <v>0</v>
      </c>
      <c r="G8" s="302">
        <f>Calc1!E81</f>
        <v>0</v>
      </c>
      <c r="H8" s="302">
        <f>Calc1!F81</f>
        <v>0</v>
      </c>
      <c r="I8" s="303">
        <f>Calc1!G81</f>
        <v>0</v>
      </c>
      <c r="J8" s="108"/>
      <c r="K8" s="202"/>
      <c r="L8" s="394" t="s">
        <v>197</v>
      </c>
      <c r="M8" s="204"/>
      <c r="N8" s="201"/>
      <c r="O8" s="343"/>
      <c r="P8" s="343"/>
      <c r="Q8" s="343"/>
      <c r="R8" s="343"/>
      <c r="S8" s="343"/>
      <c r="T8" s="343"/>
      <c r="U8" s="343"/>
      <c r="V8" s="343"/>
      <c r="W8" s="343"/>
      <c r="X8" s="343"/>
      <c r="Y8" s="343"/>
      <c r="Z8" s="343"/>
      <c r="AA8" s="343"/>
      <c r="AB8" s="343"/>
      <c r="AC8" s="343"/>
      <c r="AD8" s="343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  <c r="BB8" s="55"/>
      <c r="BC8" s="55"/>
      <c r="BD8" s="55"/>
      <c r="BE8" s="55"/>
      <c r="BF8" s="55"/>
      <c r="BG8" s="55"/>
      <c r="BH8" s="55"/>
      <c r="BI8" s="55"/>
      <c r="BJ8" s="55"/>
      <c r="BK8" s="55"/>
      <c r="BL8" s="55"/>
      <c r="BM8" s="55"/>
      <c r="BN8" s="55"/>
      <c r="BO8" s="55"/>
      <c r="BP8" s="55"/>
      <c r="BQ8" s="55"/>
      <c r="BR8" s="55"/>
      <c r="BS8" s="55"/>
      <c r="BT8" s="55"/>
      <c r="BU8" s="55"/>
      <c r="BV8" s="55"/>
      <c r="BW8" s="55"/>
      <c r="BX8" s="55"/>
      <c r="BY8" s="55"/>
      <c r="BZ8" s="55"/>
    </row>
    <row r="9" spans="1:78" ht="21" customHeight="1">
      <c r="A9" s="55"/>
      <c r="B9" s="55"/>
      <c r="C9" s="124"/>
      <c r="D9" s="395" t="s">
        <v>379</v>
      </c>
      <c r="E9" s="301">
        <f>Calc1!C82</f>
        <v>0</v>
      </c>
      <c r="F9" s="302">
        <f>Calc1!D82</f>
        <v>0</v>
      </c>
      <c r="G9" s="302">
        <f>Calc1!E82</f>
        <v>0</v>
      </c>
      <c r="H9" s="302">
        <f>Calc1!F82</f>
        <v>0</v>
      </c>
      <c r="I9" s="303">
        <f>Calc1!G82</f>
        <v>0</v>
      </c>
      <c r="J9" s="108"/>
      <c r="K9" s="202"/>
      <c r="L9" s="394" t="s">
        <v>198</v>
      </c>
      <c r="M9" s="204"/>
      <c r="N9" s="201"/>
      <c r="O9" s="343"/>
      <c r="P9" s="343"/>
      <c r="Q9" s="343"/>
      <c r="R9" s="343"/>
      <c r="S9" s="343"/>
      <c r="T9" s="343"/>
      <c r="U9" s="343"/>
      <c r="V9" s="343"/>
      <c r="W9" s="343"/>
      <c r="X9" s="343"/>
      <c r="Y9" s="343"/>
      <c r="Z9" s="343"/>
      <c r="AA9" s="343"/>
      <c r="AB9" s="343"/>
      <c r="AC9" s="343"/>
      <c r="AD9" s="343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  <c r="BB9" s="55"/>
      <c r="BC9" s="55"/>
      <c r="BD9" s="55"/>
      <c r="BE9" s="55"/>
      <c r="BF9" s="55"/>
      <c r="BG9" s="55"/>
      <c r="BH9" s="55"/>
      <c r="BI9" s="55"/>
      <c r="BJ9" s="55"/>
      <c r="BK9" s="55"/>
      <c r="BL9" s="55"/>
      <c r="BM9" s="55"/>
      <c r="BN9" s="55"/>
      <c r="BO9" s="55"/>
      <c r="BP9" s="55"/>
      <c r="BQ9" s="55"/>
      <c r="BR9" s="55"/>
      <c r="BS9" s="55"/>
      <c r="BT9" s="55"/>
      <c r="BU9" s="55"/>
      <c r="BV9" s="55"/>
      <c r="BW9" s="55"/>
      <c r="BX9" s="55"/>
      <c r="BY9" s="55"/>
      <c r="BZ9" s="55"/>
    </row>
    <row r="10" spans="1:78" ht="21" customHeight="1">
      <c r="A10" s="55"/>
      <c r="B10" s="55"/>
      <c r="C10" s="124"/>
      <c r="D10" s="396" t="s">
        <v>380</v>
      </c>
      <c r="E10" s="304">
        <f>Calc1!C83</f>
        <v>0</v>
      </c>
      <c r="F10" s="305">
        <f>Calc1!D83</f>
        <v>0</v>
      </c>
      <c r="G10" s="305">
        <f>Calc1!E83</f>
        <v>0</v>
      </c>
      <c r="H10" s="305">
        <f>Calc1!F83</f>
        <v>0</v>
      </c>
      <c r="I10" s="306">
        <f>Calc1!G83</f>
        <v>0</v>
      </c>
      <c r="J10" s="108"/>
      <c r="K10" s="202"/>
      <c r="L10" s="394" t="s">
        <v>199</v>
      </c>
      <c r="M10" s="204"/>
      <c r="N10" s="201"/>
      <c r="O10" s="343"/>
      <c r="P10" s="343"/>
      <c r="Q10" s="343"/>
      <c r="R10" s="343"/>
      <c r="S10" s="343"/>
      <c r="T10" s="343"/>
      <c r="U10" s="343"/>
      <c r="V10" s="343"/>
      <c r="W10" s="343"/>
      <c r="X10" s="343"/>
      <c r="Y10" s="343"/>
      <c r="Z10" s="343"/>
      <c r="AA10" s="343"/>
      <c r="AB10" s="343"/>
      <c r="AC10" s="343"/>
      <c r="AD10" s="343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  <c r="BB10" s="55"/>
      <c r="BC10" s="55"/>
      <c r="BD10" s="55"/>
      <c r="BE10" s="55"/>
      <c r="BF10" s="55"/>
      <c r="BG10" s="55"/>
      <c r="BH10" s="55"/>
      <c r="BI10" s="55"/>
      <c r="BJ10" s="55"/>
      <c r="BK10" s="55"/>
      <c r="BL10" s="55"/>
      <c r="BM10" s="55"/>
      <c r="BN10" s="55"/>
      <c r="BO10" s="55"/>
      <c r="BP10" s="55"/>
      <c r="BQ10" s="55"/>
      <c r="BR10" s="55"/>
      <c r="BS10" s="55"/>
      <c r="BT10" s="55"/>
      <c r="BU10" s="55"/>
      <c r="BV10" s="55"/>
      <c r="BW10" s="55"/>
      <c r="BX10" s="55"/>
      <c r="BY10" s="55"/>
      <c r="BZ10" s="55"/>
    </row>
    <row r="11" spans="1:78" ht="6" customHeight="1">
      <c r="A11" s="55"/>
      <c r="B11" s="55"/>
      <c r="C11" s="122"/>
      <c r="D11" s="105"/>
      <c r="E11" s="123"/>
      <c r="F11" s="108"/>
      <c r="G11" s="108"/>
      <c r="H11" s="108"/>
      <c r="I11" s="108"/>
      <c r="J11" s="108"/>
      <c r="K11" s="202"/>
      <c r="L11" s="203"/>
      <c r="M11" s="203"/>
      <c r="N11" s="201"/>
      <c r="O11" s="343"/>
      <c r="P11" s="343"/>
      <c r="Q11" s="343"/>
      <c r="R11" s="343"/>
      <c r="S11" s="343"/>
      <c r="T11" s="343"/>
      <c r="U11" s="343"/>
      <c r="V11" s="343"/>
      <c r="W11" s="343"/>
      <c r="X11" s="343"/>
      <c r="Y11" s="343"/>
      <c r="Z11" s="343"/>
      <c r="AA11" s="343"/>
      <c r="AB11" s="343"/>
      <c r="AC11" s="343"/>
      <c r="AD11" s="343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  <c r="BB11" s="55"/>
      <c r="BC11" s="55"/>
      <c r="BD11" s="55"/>
      <c r="BE11" s="55"/>
      <c r="BF11" s="55"/>
      <c r="BG11" s="55"/>
      <c r="BH11" s="55"/>
      <c r="BI11" s="55"/>
      <c r="BJ11" s="55"/>
      <c r="BK11" s="55"/>
      <c r="BL11" s="55"/>
      <c r="BM11" s="55"/>
      <c r="BN11" s="55"/>
      <c r="BO11" s="55"/>
      <c r="BP11" s="55"/>
      <c r="BQ11" s="55"/>
      <c r="BR11" s="55"/>
      <c r="BS11" s="55"/>
      <c r="BT11" s="55"/>
      <c r="BU11" s="55"/>
      <c r="BV11" s="55"/>
      <c r="BW11" s="55"/>
      <c r="BX11" s="55"/>
      <c r="BY11" s="55"/>
      <c r="BZ11" s="55"/>
    </row>
    <row r="12" spans="1:78" ht="25.5">
      <c r="A12" s="55"/>
      <c r="B12" s="55"/>
      <c r="C12" s="447">
        <v>2</v>
      </c>
      <c r="D12" s="787" t="s">
        <v>451</v>
      </c>
      <c r="E12" s="788"/>
      <c r="F12" s="788"/>
      <c r="G12" s="788"/>
      <c r="H12" s="788"/>
      <c r="I12" s="789"/>
      <c r="J12" s="125"/>
      <c r="K12" s="205"/>
      <c r="L12" s="206"/>
      <c r="M12" s="206"/>
      <c r="N12" s="201"/>
      <c r="O12" s="343"/>
      <c r="P12" s="343"/>
      <c r="Q12" s="343"/>
      <c r="R12" s="343"/>
      <c r="S12" s="343"/>
      <c r="T12" s="343"/>
      <c r="U12" s="343"/>
      <c r="V12" s="343"/>
      <c r="W12" s="343"/>
      <c r="X12" s="343"/>
      <c r="Y12" s="343"/>
      <c r="Z12" s="343"/>
      <c r="AA12" s="343"/>
      <c r="AB12" s="343"/>
      <c r="AC12" s="343"/>
      <c r="AD12" s="343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55"/>
      <c r="BE12" s="55"/>
      <c r="BF12" s="55"/>
      <c r="BG12" s="55"/>
      <c r="BH12" s="55"/>
      <c r="BI12" s="55"/>
      <c r="BJ12" s="55"/>
      <c r="BK12" s="55"/>
      <c r="BL12" s="55"/>
      <c r="BM12" s="55"/>
      <c r="BN12" s="55"/>
      <c r="BO12" s="55"/>
      <c r="BP12" s="55"/>
      <c r="BQ12" s="55"/>
      <c r="BR12" s="55"/>
      <c r="BS12" s="55"/>
      <c r="BT12" s="55"/>
      <c r="BU12" s="55"/>
      <c r="BV12" s="55"/>
      <c r="BW12" s="55"/>
      <c r="BX12" s="55"/>
      <c r="BY12" s="55"/>
      <c r="BZ12" s="55"/>
    </row>
    <row r="13" spans="1:78" ht="21" customHeight="1">
      <c r="A13" s="55"/>
      <c r="B13" s="55"/>
      <c r="C13" s="122"/>
      <c r="D13" s="397" t="s">
        <v>452</v>
      </c>
      <c r="E13" s="313">
        <f>Calc1!C54</f>
        <v>-2486530.540000001</v>
      </c>
      <c r="F13" s="314">
        <f>Calc1!D54</f>
        <v>-7762673.379999999</v>
      </c>
      <c r="G13" s="314">
        <f>Calc1!E54</f>
        <v>0</v>
      </c>
      <c r="H13" s="314">
        <f>Calc1!F54</f>
        <v>0</v>
      </c>
      <c r="I13" s="315">
        <f>Calc1!G54</f>
        <v>0</v>
      </c>
      <c r="J13" s="108"/>
      <c r="K13" s="202"/>
      <c r="L13" s="394" t="s">
        <v>376</v>
      </c>
      <c r="M13" s="204"/>
      <c r="N13" s="201"/>
      <c r="O13" s="343"/>
      <c r="P13" s="343"/>
      <c r="Q13" s="343"/>
      <c r="R13" s="343"/>
      <c r="S13" s="343"/>
      <c r="T13" s="343"/>
      <c r="U13" s="343"/>
      <c r="V13" s="343"/>
      <c r="W13" s="343"/>
      <c r="X13" s="343"/>
      <c r="Y13" s="343"/>
      <c r="Z13" s="343"/>
      <c r="AA13" s="343"/>
      <c r="AB13" s="343"/>
      <c r="AC13" s="343"/>
      <c r="AD13" s="343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/>
      <c r="AS13" s="55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55"/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  <c r="BQ13" s="55"/>
      <c r="BR13" s="55"/>
      <c r="BS13" s="55"/>
      <c r="BT13" s="55"/>
      <c r="BU13" s="55"/>
      <c r="BV13" s="55"/>
      <c r="BW13" s="55"/>
      <c r="BX13" s="55"/>
      <c r="BY13" s="55"/>
      <c r="BZ13" s="55"/>
    </row>
    <row r="14" spans="1:78" ht="21" customHeight="1">
      <c r="A14" s="55"/>
      <c r="B14" s="55"/>
      <c r="C14" s="72"/>
      <c r="D14" s="398" t="s">
        <v>453</v>
      </c>
      <c r="E14" s="307">
        <f>Calc1!C60</f>
        <v>-0.1390836577506738</v>
      </c>
      <c r="F14" s="308">
        <f>Calc1!D60</f>
        <v>-0.4231122531934382</v>
      </c>
      <c r="G14" s="308">
        <f>Calc1!E60</f>
        <v>0</v>
      </c>
      <c r="H14" s="308">
        <f>Calc1!F60</f>
        <v>0</v>
      </c>
      <c r="I14" s="309">
        <f>Calc1!G60</f>
        <v>0</v>
      </c>
      <c r="J14" s="108"/>
      <c r="K14" s="202"/>
      <c r="L14" s="394" t="s">
        <v>454</v>
      </c>
      <c r="M14" s="204"/>
      <c r="N14" s="201"/>
      <c r="O14" s="343"/>
      <c r="P14" s="343"/>
      <c r="Q14" s="343"/>
      <c r="R14" s="343"/>
      <c r="S14" s="343"/>
      <c r="T14" s="343"/>
      <c r="U14" s="343"/>
      <c r="V14" s="343"/>
      <c r="W14" s="343"/>
      <c r="X14" s="343"/>
      <c r="Y14" s="343"/>
      <c r="Z14" s="343"/>
      <c r="AA14" s="343"/>
      <c r="AB14" s="343"/>
      <c r="AC14" s="343"/>
      <c r="AD14" s="343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55"/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  <c r="BY14" s="55"/>
      <c r="BZ14" s="55"/>
    </row>
    <row r="15" spans="1:78" ht="21" customHeight="1">
      <c r="A15" s="55"/>
      <c r="B15" s="55"/>
      <c r="C15" s="72"/>
      <c r="D15" s="396" t="s">
        <v>455</v>
      </c>
      <c r="E15" s="310">
        <f>Calc1!C61</f>
        <v>0</v>
      </c>
      <c r="F15" s="311">
        <f>Calc1!D61</f>
        <v>0</v>
      </c>
      <c r="G15" s="311">
        <f>Calc1!E61</f>
        <v>0</v>
      </c>
      <c r="H15" s="311">
        <f>Calc1!F61</f>
        <v>0</v>
      </c>
      <c r="I15" s="312">
        <f>Calc1!G61</f>
        <v>0</v>
      </c>
      <c r="J15" s="108"/>
      <c r="K15" s="202"/>
      <c r="L15" s="394" t="s">
        <v>456</v>
      </c>
      <c r="M15" s="204"/>
      <c r="N15" s="201"/>
      <c r="O15" s="343"/>
      <c r="P15" s="343"/>
      <c r="Q15" s="343"/>
      <c r="R15" s="343"/>
      <c r="S15" s="343"/>
      <c r="T15" s="343"/>
      <c r="U15" s="343"/>
      <c r="V15" s="343"/>
      <c r="W15" s="343"/>
      <c r="X15" s="343"/>
      <c r="Y15" s="343"/>
      <c r="Z15" s="343"/>
      <c r="AA15" s="343"/>
      <c r="AB15" s="343"/>
      <c r="AC15" s="343"/>
      <c r="AD15" s="343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55"/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</row>
    <row r="16" spans="1:78" ht="6" customHeight="1">
      <c r="A16" s="55"/>
      <c r="B16" s="55"/>
      <c r="C16" s="72"/>
      <c r="D16" s="126"/>
      <c r="E16" s="127"/>
      <c r="F16" s="127"/>
      <c r="G16" s="127"/>
      <c r="H16" s="127"/>
      <c r="I16" s="127"/>
      <c r="J16" s="108"/>
      <c r="K16" s="202"/>
      <c r="L16" s="203"/>
      <c r="M16" s="203"/>
      <c r="N16" s="201"/>
      <c r="O16" s="343"/>
      <c r="P16" s="343"/>
      <c r="Q16" s="343"/>
      <c r="R16" s="343"/>
      <c r="S16" s="343"/>
      <c r="T16" s="343"/>
      <c r="U16" s="343"/>
      <c r="V16" s="343"/>
      <c r="W16" s="343"/>
      <c r="X16" s="343"/>
      <c r="Y16" s="343"/>
      <c r="Z16" s="343"/>
      <c r="AA16" s="343"/>
      <c r="AB16" s="343"/>
      <c r="AC16" s="343"/>
      <c r="AD16" s="343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55"/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</row>
    <row r="17" spans="1:78" ht="25.5">
      <c r="A17" s="55"/>
      <c r="B17" s="55"/>
      <c r="C17" s="447">
        <v>3</v>
      </c>
      <c r="D17" s="787" t="s">
        <v>38</v>
      </c>
      <c r="E17" s="788"/>
      <c r="F17" s="788"/>
      <c r="G17" s="788"/>
      <c r="H17" s="788"/>
      <c r="I17" s="789"/>
      <c r="J17" s="108"/>
      <c r="K17" s="202"/>
      <c r="L17" s="203"/>
      <c r="M17" s="203"/>
      <c r="N17" s="201"/>
      <c r="O17" s="343"/>
      <c r="P17" s="343"/>
      <c r="Q17" s="343"/>
      <c r="R17" s="343"/>
      <c r="S17" s="343"/>
      <c r="T17" s="343"/>
      <c r="U17" s="343"/>
      <c r="V17" s="343"/>
      <c r="W17" s="343"/>
      <c r="X17" s="343"/>
      <c r="Y17" s="343"/>
      <c r="Z17" s="343"/>
      <c r="AA17" s="343"/>
      <c r="AB17" s="343"/>
      <c r="AC17" s="343"/>
      <c r="AD17" s="343"/>
      <c r="AE17" s="55"/>
      <c r="AF17" s="55"/>
      <c r="AG17" s="55"/>
      <c r="AH17" s="55"/>
      <c r="AI17" s="55"/>
      <c r="AJ17" s="55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55"/>
      <c r="BE17" s="55"/>
      <c r="BF17" s="55"/>
      <c r="BG17" s="55"/>
      <c r="BH17" s="55"/>
      <c r="BI17" s="55"/>
      <c r="BJ17" s="55"/>
      <c r="BK17" s="55"/>
      <c r="BL17" s="55"/>
      <c r="BM17" s="55"/>
      <c r="BN17" s="55"/>
      <c r="BO17" s="55"/>
      <c r="BP17" s="55"/>
      <c r="BQ17" s="55"/>
      <c r="BR17" s="55"/>
      <c r="BS17" s="55"/>
      <c r="BT17" s="55"/>
      <c r="BU17" s="55"/>
      <c r="BV17" s="55"/>
      <c r="BW17" s="55"/>
      <c r="BX17" s="55"/>
      <c r="BY17" s="55"/>
      <c r="BZ17" s="55"/>
    </row>
    <row r="18" spans="1:78" ht="21" customHeight="1">
      <c r="A18" s="55"/>
      <c r="B18" s="55"/>
      <c r="C18" s="122"/>
      <c r="D18" s="397" t="s">
        <v>472</v>
      </c>
      <c r="E18" s="316">
        <f>Calc1!C56</f>
        <v>0.86091634224932623</v>
      </c>
      <c r="F18" s="317">
        <f>Calc1!D56</f>
        <v>0.57688774680656185</v>
      </c>
      <c r="G18" s="317">
        <f>Calc1!E56</f>
        <v>0</v>
      </c>
      <c r="H18" s="317">
        <f>Calc1!F56</f>
        <v>0</v>
      </c>
      <c r="I18" s="318">
        <f>Calc1!G56</f>
        <v>0</v>
      </c>
      <c r="J18" s="108"/>
      <c r="K18" s="202"/>
      <c r="L18" s="394" t="s">
        <v>375</v>
      </c>
      <c r="M18" s="203"/>
      <c r="N18" s="201"/>
      <c r="O18" s="343"/>
      <c r="P18" s="343"/>
      <c r="Q18" s="343"/>
      <c r="R18" s="343"/>
      <c r="S18" s="343"/>
      <c r="T18" s="343"/>
      <c r="U18" s="343"/>
      <c r="V18" s="343"/>
      <c r="W18" s="343"/>
      <c r="X18" s="343"/>
      <c r="Y18" s="343"/>
      <c r="Z18" s="343"/>
      <c r="AA18" s="343"/>
      <c r="AB18" s="343"/>
      <c r="AC18" s="343"/>
      <c r="AD18" s="343"/>
      <c r="AE18" s="55"/>
      <c r="AF18" s="55"/>
      <c r="AG18" s="55"/>
      <c r="AH18" s="55"/>
      <c r="AI18" s="55"/>
      <c r="AJ18" s="55"/>
      <c r="AK18" s="55"/>
      <c r="AL18" s="55"/>
      <c r="AM18" s="55"/>
      <c r="AN18" s="55"/>
      <c r="AO18" s="55"/>
      <c r="AP18" s="55"/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  <c r="BB18" s="55"/>
      <c r="BC18" s="55"/>
      <c r="BD18" s="55"/>
      <c r="BE18" s="55"/>
      <c r="BF18" s="55"/>
      <c r="BG18" s="55"/>
      <c r="BH18" s="55"/>
      <c r="BI18" s="55"/>
      <c r="BJ18" s="55"/>
      <c r="BK18" s="55"/>
      <c r="BL18" s="55"/>
      <c r="BM18" s="55"/>
      <c r="BN18" s="55"/>
      <c r="BO18" s="55"/>
      <c r="BP18" s="55"/>
      <c r="BQ18" s="55"/>
      <c r="BR18" s="55"/>
      <c r="BS18" s="55"/>
      <c r="BT18" s="55"/>
      <c r="BU18" s="55"/>
      <c r="BV18" s="55"/>
      <c r="BW18" s="55"/>
      <c r="BX18" s="55"/>
      <c r="BY18" s="55"/>
      <c r="BZ18" s="55"/>
    </row>
    <row r="19" spans="1:78" ht="21" customHeight="1">
      <c r="A19" s="55"/>
      <c r="B19" s="55"/>
      <c r="C19" s="122"/>
      <c r="D19" s="399" t="s">
        <v>407</v>
      </c>
      <c r="E19" s="307">
        <f>Calc1!C57</f>
        <v>0.86091634224932623</v>
      </c>
      <c r="F19" s="308">
        <f>Calc1!D57</f>
        <v>0.57688774680656185</v>
      </c>
      <c r="G19" s="308">
        <f>Calc1!E57</f>
        <v>0</v>
      </c>
      <c r="H19" s="308">
        <f>Calc1!F57</f>
        <v>0</v>
      </c>
      <c r="I19" s="309">
        <f>Calc1!G57</f>
        <v>0</v>
      </c>
      <c r="J19" s="108"/>
      <c r="K19" s="202"/>
      <c r="L19" s="394" t="s">
        <v>415</v>
      </c>
      <c r="M19" s="203"/>
      <c r="N19" s="201"/>
      <c r="O19" s="343"/>
      <c r="P19" s="343"/>
      <c r="Q19" s="343"/>
      <c r="R19" s="343"/>
      <c r="S19" s="343"/>
      <c r="T19" s="343"/>
      <c r="U19" s="343"/>
      <c r="V19" s="343"/>
      <c r="W19" s="343"/>
      <c r="X19" s="343"/>
      <c r="Y19" s="343"/>
      <c r="Z19" s="343"/>
      <c r="AA19" s="343"/>
      <c r="AB19" s="343"/>
      <c r="AC19" s="343"/>
      <c r="AD19" s="343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  <c r="BB19" s="55"/>
      <c r="BC19" s="55"/>
      <c r="BD19" s="55"/>
      <c r="BE19" s="55"/>
      <c r="BF19" s="55"/>
      <c r="BG19" s="55"/>
      <c r="BH19" s="55"/>
      <c r="BI19" s="55"/>
      <c r="BJ19" s="55"/>
      <c r="BK19" s="55"/>
      <c r="BL19" s="55"/>
      <c r="BM19" s="55"/>
      <c r="BN19" s="55"/>
      <c r="BO19" s="55"/>
      <c r="BP19" s="55"/>
      <c r="BQ19" s="55"/>
      <c r="BR19" s="55"/>
      <c r="BS19" s="55"/>
      <c r="BT19" s="55"/>
      <c r="BU19" s="55"/>
      <c r="BV19" s="55"/>
      <c r="BW19" s="55"/>
      <c r="BX19" s="55"/>
      <c r="BY19" s="55"/>
      <c r="BZ19" s="55"/>
    </row>
    <row r="20" spans="1:78" ht="21" customHeight="1">
      <c r="A20" s="55"/>
      <c r="B20" s="55"/>
      <c r="C20" s="122"/>
      <c r="D20" s="400" t="s">
        <v>44</v>
      </c>
      <c r="E20" s="310">
        <f>Calc1!C58</f>
        <v>0.19814943649296685</v>
      </c>
      <c r="F20" s="311">
        <f>Calc1!D58</f>
        <v>0.24779643754253172</v>
      </c>
      <c r="G20" s="311">
        <f>Calc1!E58</f>
        <v>0</v>
      </c>
      <c r="H20" s="311">
        <f>Calc1!F58</f>
        <v>0</v>
      </c>
      <c r="I20" s="312">
        <f>Calc1!G58</f>
        <v>0</v>
      </c>
      <c r="J20" s="108"/>
      <c r="K20" s="202"/>
      <c r="L20" s="394" t="s">
        <v>437</v>
      </c>
      <c r="M20" s="203"/>
      <c r="N20" s="201"/>
      <c r="O20" s="343"/>
      <c r="P20" s="343"/>
      <c r="Q20" s="343"/>
      <c r="R20" s="343"/>
      <c r="S20" s="343"/>
      <c r="T20" s="343"/>
      <c r="U20" s="343"/>
      <c r="V20" s="343"/>
      <c r="W20" s="343"/>
      <c r="X20" s="343"/>
      <c r="Y20" s="343"/>
      <c r="Z20" s="343"/>
      <c r="AA20" s="343"/>
      <c r="AB20" s="343"/>
      <c r="AC20" s="343"/>
      <c r="AD20" s="343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55"/>
      <c r="AT20" s="55"/>
      <c r="AU20" s="55"/>
      <c r="AV20" s="55"/>
      <c r="AW20" s="55"/>
      <c r="AX20" s="55"/>
      <c r="AY20" s="55"/>
      <c r="AZ20" s="55"/>
      <c r="BA20" s="55"/>
      <c r="BB20" s="55"/>
      <c r="BC20" s="55"/>
      <c r="BD20" s="55"/>
      <c r="BE20" s="55"/>
      <c r="BF20" s="55"/>
      <c r="BG20" s="55"/>
      <c r="BH20" s="55"/>
      <c r="BI20" s="55"/>
      <c r="BJ20" s="55"/>
      <c r="BK20" s="55"/>
      <c r="BL20" s="55"/>
      <c r="BM20" s="55"/>
      <c r="BN20" s="55"/>
      <c r="BO20" s="55"/>
      <c r="BP20" s="55"/>
      <c r="BQ20" s="55"/>
      <c r="BR20" s="55"/>
      <c r="BS20" s="55"/>
      <c r="BT20" s="55"/>
      <c r="BU20" s="55"/>
      <c r="BV20" s="55"/>
      <c r="BW20" s="55"/>
      <c r="BX20" s="55"/>
      <c r="BY20" s="55"/>
      <c r="BZ20" s="55"/>
    </row>
    <row r="21" spans="1:78" ht="6" customHeight="1">
      <c r="A21" s="55"/>
      <c r="B21" s="55"/>
      <c r="C21" s="72"/>
      <c r="D21" s="128"/>
      <c r="E21" s="129"/>
      <c r="F21" s="129"/>
      <c r="G21" s="129"/>
      <c r="H21" s="129"/>
      <c r="I21" s="129"/>
      <c r="J21" s="108"/>
      <c r="K21" s="202"/>
      <c r="L21" s="204"/>
      <c r="M21" s="203"/>
      <c r="N21" s="201"/>
      <c r="O21" s="343"/>
      <c r="P21" s="343"/>
      <c r="Q21" s="343"/>
      <c r="R21" s="343"/>
      <c r="S21" s="343"/>
      <c r="T21" s="343"/>
      <c r="U21" s="343"/>
      <c r="V21" s="343"/>
      <c r="W21" s="343"/>
      <c r="X21" s="343"/>
      <c r="Y21" s="343"/>
      <c r="Z21" s="343"/>
      <c r="AA21" s="343"/>
      <c r="AB21" s="343"/>
      <c r="AC21" s="343"/>
      <c r="AD21" s="343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  <c r="BB21" s="55"/>
      <c r="BC21" s="55"/>
      <c r="BD21" s="55"/>
      <c r="BE21" s="55"/>
      <c r="BF21" s="55"/>
      <c r="BG21" s="55"/>
      <c r="BH21" s="55"/>
      <c r="BI21" s="55"/>
      <c r="BJ21" s="55"/>
      <c r="BK21" s="55"/>
      <c r="BL21" s="55"/>
      <c r="BM21" s="55"/>
      <c r="BN21" s="55"/>
      <c r="BO21" s="55"/>
      <c r="BP21" s="55"/>
      <c r="BQ21" s="55"/>
      <c r="BR21" s="55"/>
      <c r="BS21" s="55"/>
      <c r="BT21" s="55"/>
      <c r="BU21" s="55"/>
      <c r="BV21" s="55"/>
      <c r="BW21" s="55"/>
      <c r="BX21" s="55"/>
      <c r="BY21" s="55"/>
      <c r="BZ21" s="55"/>
    </row>
    <row r="22" spans="1:78" ht="25.5">
      <c r="A22" s="55"/>
      <c r="B22" s="55"/>
      <c r="C22" s="447">
        <v>4</v>
      </c>
      <c r="D22" s="790" t="s">
        <v>185</v>
      </c>
      <c r="E22" s="791"/>
      <c r="F22" s="791"/>
      <c r="G22" s="791"/>
      <c r="H22" s="791"/>
      <c r="I22" s="792"/>
      <c r="J22" s="108"/>
      <c r="K22" s="202"/>
      <c r="L22" s="203"/>
      <c r="M22" s="203"/>
      <c r="N22" s="201"/>
      <c r="O22" s="343"/>
      <c r="P22" s="343"/>
      <c r="Q22" s="343"/>
      <c r="R22" s="343"/>
      <c r="S22" s="343"/>
      <c r="T22" s="343"/>
      <c r="U22" s="343"/>
      <c r="V22" s="343"/>
      <c r="W22" s="343"/>
      <c r="X22" s="343"/>
      <c r="Y22" s="343"/>
      <c r="Z22" s="343"/>
      <c r="AA22" s="343"/>
      <c r="AB22" s="343"/>
      <c r="AC22" s="343"/>
      <c r="AD22" s="343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55"/>
      <c r="BE22" s="55"/>
      <c r="BF22" s="55"/>
      <c r="BG22" s="55"/>
      <c r="BH22" s="55"/>
      <c r="BI22" s="55"/>
      <c r="BJ22" s="55"/>
      <c r="BK22" s="55"/>
      <c r="BL22" s="55"/>
      <c r="BM22" s="55"/>
      <c r="BN22" s="55"/>
      <c r="BO22" s="55"/>
      <c r="BP22" s="55"/>
      <c r="BQ22" s="55"/>
      <c r="BR22" s="55"/>
      <c r="BS22" s="55"/>
      <c r="BT22" s="55"/>
      <c r="BU22" s="55"/>
      <c r="BV22" s="55"/>
      <c r="BW22" s="55"/>
      <c r="BX22" s="55"/>
      <c r="BY22" s="55"/>
      <c r="BZ22" s="55"/>
    </row>
    <row r="23" spans="1:78" ht="21" customHeight="1">
      <c r="A23" s="55"/>
      <c r="B23" s="55"/>
      <c r="C23" s="122"/>
      <c r="D23" s="397" t="s">
        <v>47</v>
      </c>
      <c r="E23" s="316">
        <f>Calc1!C63</f>
        <v>1.3532684596623599</v>
      </c>
      <c r="F23" s="317">
        <f>Calc1!D63</f>
        <v>2.1789128233699855</v>
      </c>
      <c r="G23" s="317">
        <f>Calc1!E63</f>
        <v>0</v>
      </c>
      <c r="H23" s="317">
        <f>Calc1!F63</f>
        <v>0</v>
      </c>
      <c r="I23" s="318">
        <f>Calc1!G63</f>
        <v>0</v>
      </c>
      <c r="J23" s="108"/>
      <c r="K23" s="202"/>
      <c r="L23" s="394" t="s">
        <v>114</v>
      </c>
      <c r="M23" s="203"/>
      <c r="N23" s="201"/>
      <c r="O23" s="343"/>
      <c r="P23" s="343"/>
      <c r="Q23" s="343"/>
      <c r="R23" s="343"/>
      <c r="S23" s="343"/>
      <c r="T23" s="343"/>
      <c r="U23" s="343"/>
      <c r="V23" s="343"/>
      <c r="W23" s="343"/>
      <c r="X23" s="343"/>
      <c r="Y23" s="343"/>
      <c r="Z23" s="343"/>
      <c r="AA23" s="343"/>
      <c r="AB23" s="343"/>
      <c r="AC23" s="343"/>
      <c r="AD23" s="343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55"/>
      <c r="BE23" s="55"/>
      <c r="BF23" s="55"/>
      <c r="BG23" s="55"/>
      <c r="BH23" s="55"/>
      <c r="BI23" s="55"/>
      <c r="BJ23" s="55"/>
      <c r="BK23" s="55"/>
      <c r="BL23" s="55"/>
      <c r="BM23" s="55"/>
      <c r="BN23" s="55"/>
      <c r="BO23" s="55"/>
      <c r="BP23" s="55"/>
      <c r="BQ23" s="55"/>
      <c r="BR23" s="55"/>
      <c r="BS23" s="55"/>
      <c r="BT23" s="55"/>
      <c r="BU23" s="55"/>
      <c r="BV23" s="55"/>
      <c r="BW23" s="55"/>
      <c r="BX23" s="55"/>
      <c r="BY23" s="55"/>
      <c r="BZ23" s="55"/>
    </row>
    <row r="24" spans="1:78" ht="21" customHeight="1">
      <c r="A24" s="55"/>
      <c r="B24" s="55"/>
      <c r="C24" s="122"/>
      <c r="D24" s="398" t="s">
        <v>381</v>
      </c>
      <c r="E24" s="307">
        <f>Calc1!C64</f>
        <v>0.72946379010062923</v>
      </c>
      <c r="F24" s="308">
        <f>Calc1!D64</f>
        <v>1.4870869541546818</v>
      </c>
      <c r="G24" s="308">
        <f>Calc1!E64</f>
        <v>0</v>
      </c>
      <c r="H24" s="308">
        <f>Calc1!F64</f>
        <v>0</v>
      </c>
      <c r="I24" s="309">
        <f>Calc1!G64</f>
        <v>0</v>
      </c>
      <c r="J24" s="108"/>
      <c r="K24" s="202"/>
      <c r="L24" s="394" t="s">
        <v>115</v>
      </c>
      <c r="M24" s="203"/>
      <c r="N24" s="201"/>
      <c r="O24" s="343"/>
      <c r="P24" s="343"/>
      <c r="Q24" s="343"/>
      <c r="R24" s="343"/>
      <c r="S24" s="343"/>
      <c r="T24" s="343"/>
      <c r="U24" s="343"/>
      <c r="V24" s="343"/>
      <c r="W24" s="343"/>
      <c r="X24" s="343"/>
      <c r="Y24" s="343"/>
      <c r="Z24" s="343"/>
      <c r="AA24" s="343"/>
      <c r="AB24" s="343"/>
      <c r="AC24" s="343"/>
      <c r="AD24" s="343"/>
      <c r="AE24" s="55"/>
      <c r="AF24" s="55"/>
      <c r="AG24" s="55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  <c r="BB24" s="55"/>
      <c r="BC24" s="55"/>
      <c r="BD24" s="55"/>
      <c r="BE24" s="55"/>
      <c r="BF24" s="55"/>
      <c r="BG24" s="55"/>
      <c r="BH24" s="55"/>
      <c r="BI24" s="55"/>
      <c r="BJ24" s="55"/>
      <c r="BK24" s="55"/>
      <c r="BL24" s="55"/>
      <c r="BM24" s="55"/>
      <c r="BN24" s="55"/>
      <c r="BO24" s="55"/>
      <c r="BP24" s="55"/>
      <c r="BQ24" s="55"/>
      <c r="BR24" s="55"/>
      <c r="BS24" s="55"/>
      <c r="BT24" s="55"/>
      <c r="BU24" s="55"/>
      <c r="BV24" s="55"/>
      <c r="BW24" s="55"/>
      <c r="BX24" s="55"/>
      <c r="BY24" s="55"/>
      <c r="BZ24" s="55"/>
    </row>
    <row r="25" spans="1:78" ht="21" customHeight="1">
      <c r="A25" s="55"/>
      <c r="B25" s="55"/>
      <c r="C25" s="72"/>
      <c r="D25" s="400" t="s">
        <v>49</v>
      </c>
      <c r="E25" s="310">
        <f>Calc1!C65</f>
        <v>0.73895167870054379</v>
      </c>
      <c r="F25" s="311">
        <f>Calc1!D65</f>
        <v>0.45894447417743117</v>
      </c>
      <c r="G25" s="311">
        <f>Calc1!E65</f>
        <v>0</v>
      </c>
      <c r="H25" s="311">
        <f>Calc1!F65</f>
        <v>0</v>
      </c>
      <c r="I25" s="312">
        <f>Calc1!G65</f>
        <v>0</v>
      </c>
      <c r="J25" s="108"/>
      <c r="K25" s="202"/>
      <c r="L25" s="394" t="s">
        <v>116</v>
      </c>
      <c r="M25" s="203"/>
      <c r="N25" s="201"/>
      <c r="O25" s="343"/>
      <c r="P25" s="343"/>
      <c r="Q25" s="343"/>
      <c r="R25" s="343"/>
      <c r="S25" s="343"/>
      <c r="T25" s="343"/>
      <c r="U25" s="343"/>
      <c r="V25" s="343"/>
      <c r="W25" s="343"/>
      <c r="X25" s="343"/>
      <c r="Y25" s="343"/>
      <c r="Z25" s="343"/>
      <c r="AA25" s="343"/>
      <c r="AB25" s="343"/>
      <c r="AC25" s="343"/>
      <c r="AD25" s="343"/>
      <c r="AE25" s="55"/>
      <c r="AF25" s="55"/>
      <c r="AG25" s="55"/>
      <c r="AH25" s="55"/>
      <c r="AI25" s="55"/>
      <c r="AJ25" s="55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  <c r="BB25" s="55"/>
      <c r="BC25" s="55"/>
      <c r="BD25" s="55"/>
      <c r="BE25" s="55"/>
      <c r="BF25" s="55"/>
      <c r="BG25" s="55"/>
      <c r="BH25" s="55"/>
      <c r="BI25" s="55"/>
      <c r="BJ25" s="55"/>
      <c r="BK25" s="55"/>
      <c r="BL25" s="55"/>
      <c r="BM25" s="55"/>
      <c r="BN25" s="55"/>
      <c r="BO25" s="55"/>
      <c r="BP25" s="55"/>
      <c r="BQ25" s="55"/>
      <c r="BR25" s="55"/>
      <c r="BS25" s="55"/>
      <c r="BT25" s="55"/>
      <c r="BU25" s="55"/>
      <c r="BV25" s="55"/>
      <c r="BW25" s="55"/>
      <c r="BX25" s="55"/>
      <c r="BY25" s="55"/>
      <c r="BZ25" s="55"/>
    </row>
    <row r="26" spans="1:78" ht="6" customHeight="1">
      <c r="A26" s="55"/>
      <c r="B26" s="55"/>
      <c r="C26" s="72"/>
      <c r="D26" s="128"/>
      <c r="E26" s="129"/>
      <c r="F26" s="129"/>
      <c r="G26" s="129"/>
      <c r="H26" s="129"/>
      <c r="I26" s="129"/>
      <c r="J26" s="108"/>
      <c r="K26" s="202"/>
      <c r="L26" s="204"/>
      <c r="M26" s="203"/>
      <c r="N26" s="201"/>
      <c r="O26" s="343"/>
      <c r="P26" s="343"/>
      <c r="Q26" s="343"/>
      <c r="R26" s="343"/>
      <c r="S26" s="343"/>
      <c r="T26" s="343"/>
      <c r="U26" s="343"/>
      <c r="V26" s="343"/>
      <c r="W26" s="343"/>
      <c r="X26" s="343"/>
      <c r="Y26" s="343"/>
      <c r="Z26" s="343"/>
      <c r="AA26" s="343"/>
      <c r="AB26" s="343"/>
      <c r="AC26" s="343"/>
      <c r="AD26" s="343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  <c r="BB26" s="55"/>
      <c r="BC26" s="55"/>
      <c r="BD26" s="55"/>
      <c r="BE26" s="55"/>
      <c r="BF26" s="55"/>
      <c r="BG26" s="55"/>
      <c r="BH26" s="55"/>
      <c r="BI26" s="55"/>
      <c r="BJ26" s="55"/>
      <c r="BK26" s="55"/>
      <c r="BL26" s="55"/>
      <c r="BM26" s="55"/>
      <c r="BN26" s="55"/>
      <c r="BO26" s="55"/>
      <c r="BP26" s="55"/>
      <c r="BQ26" s="55"/>
      <c r="BR26" s="55"/>
      <c r="BS26" s="55"/>
      <c r="BT26" s="55"/>
      <c r="BU26" s="55"/>
      <c r="BV26" s="55"/>
      <c r="BW26" s="55"/>
      <c r="BX26" s="55"/>
      <c r="BY26" s="55"/>
      <c r="BZ26" s="55"/>
    </row>
    <row r="27" spans="1:78" ht="25.5">
      <c r="A27" s="55"/>
      <c r="B27" s="55"/>
      <c r="C27" s="447">
        <v>5</v>
      </c>
      <c r="D27" s="787" t="s">
        <v>50</v>
      </c>
      <c r="E27" s="788"/>
      <c r="F27" s="788"/>
      <c r="G27" s="788"/>
      <c r="H27" s="788"/>
      <c r="I27" s="789"/>
      <c r="J27" s="108"/>
      <c r="K27" s="202"/>
      <c r="L27" s="203"/>
      <c r="M27" s="203"/>
      <c r="N27" s="201"/>
      <c r="O27" s="343"/>
      <c r="P27" s="343"/>
      <c r="Q27" s="343"/>
      <c r="R27" s="343"/>
      <c r="S27" s="343"/>
      <c r="T27" s="343"/>
      <c r="U27" s="343"/>
      <c r="V27" s="343"/>
      <c r="W27" s="343"/>
      <c r="X27" s="343"/>
      <c r="Y27" s="343"/>
      <c r="Z27" s="343"/>
      <c r="AA27" s="343"/>
      <c r="AB27" s="343"/>
      <c r="AC27" s="343"/>
      <c r="AD27" s="343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  <c r="BB27" s="55"/>
      <c r="BC27" s="55"/>
      <c r="BD27" s="55"/>
      <c r="BE27" s="55"/>
      <c r="BF27" s="55"/>
      <c r="BG27" s="55"/>
      <c r="BH27" s="55"/>
      <c r="BI27" s="55"/>
      <c r="BJ27" s="55"/>
      <c r="BK27" s="55"/>
      <c r="BL27" s="55"/>
      <c r="BM27" s="55"/>
      <c r="BN27" s="55"/>
      <c r="BO27" s="55"/>
      <c r="BP27" s="55"/>
      <c r="BQ27" s="55"/>
      <c r="BR27" s="55"/>
      <c r="BS27" s="55"/>
      <c r="BT27" s="55"/>
      <c r="BU27" s="55"/>
      <c r="BV27" s="55"/>
      <c r="BW27" s="55"/>
      <c r="BX27" s="55"/>
      <c r="BY27" s="55"/>
      <c r="BZ27" s="55"/>
    </row>
    <row r="28" spans="1:78" ht="21" customHeight="1">
      <c r="A28" s="55"/>
      <c r="B28" s="55"/>
      <c r="C28" s="122"/>
      <c r="D28" s="397" t="s">
        <v>14</v>
      </c>
      <c r="E28" s="316">
        <f>Calc1!C67</f>
        <v>1.2431279481672519</v>
      </c>
      <c r="F28" s="317">
        <f>Calc1!D67</f>
        <v>0.99497516038049905</v>
      </c>
      <c r="G28" s="317">
        <f>Calc1!E67</f>
        <v>0</v>
      </c>
      <c r="H28" s="317">
        <f>Calc1!F67</f>
        <v>0</v>
      </c>
      <c r="I28" s="318">
        <f>Calc1!G67</f>
        <v>0</v>
      </c>
      <c r="J28" s="108"/>
      <c r="K28" s="202"/>
      <c r="L28" s="394" t="s">
        <v>117</v>
      </c>
      <c r="M28" s="204"/>
      <c r="N28" s="201"/>
      <c r="O28" s="343"/>
      <c r="P28" s="343"/>
      <c r="Q28" s="343"/>
      <c r="R28" s="343"/>
      <c r="S28" s="343"/>
      <c r="T28" s="343"/>
      <c r="U28" s="343"/>
      <c r="V28" s="343"/>
      <c r="W28" s="343"/>
      <c r="X28" s="343"/>
      <c r="Y28" s="343"/>
      <c r="Z28" s="343"/>
      <c r="AA28" s="343"/>
      <c r="AB28" s="343"/>
      <c r="AC28" s="343"/>
      <c r="AD28" s="343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  <c r="BB28" s="55"/>
      <c r="BC28" s="55"/>
      <c r="BD28" s="55"/>
      <c r="BE28" s="55"/>
      <c r="BF28" s="55"/>
      <c r="BG28" s="55"/>
      <c r="BH28" s="55"/>
      <c r="BI28" s="55"/>
      <c r="BJ28" s="55"/>
      <c r="BK28" s="55"/>
      <c r="BL28" s="55"/>
      <c r="BM28" s="55"/>
      <c r="BN28" s="55"/>
      <c r="BO28" s="55"/>
      <c r="BP28" s="55"/>
      <c r="BQ28" s="55"/>
      <c r="BR28" s="55"/>
      <c r="BS28" s="55"/>
      <c r="BT28" s="55"/>
      <c r="BU28" s="55"/>
      <c r="BV28" s="55"/>
      <c r="BW28" s="55"/>
      <c r="BX28" s="55"/>
      <c r="BY28" s="55"/>
      <c r="BZ28" s="55"/>
    </row>
    <row r="29" spans="1:78" ht="21" customHeight="1">
      <c r="A29" s="55"/>
      <c r="B29" s="55"/>
      <c r="C29" s="122"/>
      <c r="D29" s="399" t="s">
        <v>46</v>
      </c>
      <c r="E29" s="307">
        <f>Calc1!C68</f>
        <v>2.7657073632008649</v>
      </c>
      <c r="F29" s="308">
        <f>Calc1!D68</f>
        <v>3.3549345021960697</v>
      </c>
      <c r="G29" s="308">
        <f>Calc1!E68</f>
        <v>0</v>
      </c>
      <c r="H29" s="308">
        <f>Calc1!F68</f>
        <v>0</v>
      </c>
      <c r="I29" s="309">
        <f>Calc1!G68</f>
        <v>0</v>
      </c>
      <c r="J29" s="108"/>
      <c r="K29" s="202"/>
      <c r="L29" s="394" t="s">
        <v>118</v>
      </c>
      <c r="M29" s="204"/>
      <c r="N29" s="201"/>
      <c r="O29" s="343"/>
      <c r="P29" s="343"/>
      <c r="Q29" s="343"/>
      <c r="R29" s="343"/>
      <c r="S29" s="343"/>
      <c r="T29" s="343"/>
      <c r="U29" s="343"/>
      <c r="V29" s="343"/>
      <c r="W29" s="343"/>
      <c r="X29" s="343"/>
      <c r="Y29" s="343"/>
      <c r="Z29" s="343"/>
      <c r="AA29" s="343"/>
      <c r="AB29" s="343"/>
      <c r="AC29" s="343"/>
      <c r="AD29" s="343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  <c r="BB29" s="55"/>
      <c r="BC29" s="55"/>
      <c r="BD29" s="55"/>
      <c r="BE29" s="55"/>
      <c r="BF29" s="55"/>
      <c r="BG29" s="55"/>
      <c r="BH29" s="55"/>
      <c r="BI29" s="55"/>
      <c r="BJ29" s="55"/>
      <c r="BK29" s="55"/>
      <c r="BL29" s="55"/>
      <c r="BM29" s="55"/>
      <c r="BN29" s="55"/>
      <c r="BO29" s="55"/>
      <c r="BP29" s="55"/>
      <c r="BQ29" s="55"/>
      <c r="BR29" s="55"/>
      <c r="BS29" s="55"/>
      <c r="BT29" s="55"/>
      <c r="BU29" s="55"/>
      <c r="BV29" s="55"/>
      <c r="BW29" s="55"/>
      <c r="BX29" s="55"/>
      <c r="BY29" s="55"/>
      <c r="BZ29" s="55"/>
    </row>
    <row r="30" spans="1:78" ht="21" customHeight="1">
      <c r="A30" s="55"/>
      <c r="B30" s="55"/>
      <c r="C30" s="122"/>
      <c r="D30" s="401" t="s">
        <v>45</v>
      </c>
      <c r="E30" s="310">
        <f>Calc1!C69</f>
        <v>1.0624807282218329</v>
      </c>
      <c r="F30" s="311">
        <f>Calc1!D69</f>
        <v>1.3719086109132141</v>
      </c>
      <c r="G30" s="311">
        <f>Calc1!E69</f>
        <v>0</v>
      </c>
      <c r="H30" s="311">
        <f>Calc1!F69</f>
        <v>0</v>
      </c>
      <c r="I30" s="312">
        <f>Calc1!G69</f>
        <v>0</v>
      </c>
      <c r="J30" s="108"/>
      <c r="K30" s="202"/>
      <c r="L30" s="394" t="s">
        <v>120</v>
      </c>
      <c r="M30" s="204"/>
      <c r="N30" s="201"/>
      <c r="O30" s="343"/>
      <c r="P30" s="343"/>
      <c r="Q30" s="343"/>
      <c r="R30" s="343"/>
      <c r="S30" s="343"/>
      <c r="T30" s="343"/>
      <c r="U30" s="343"/>
      <c r="V30" s="343"/>
      <c r="W30" s="343"/>
      <c r="X30" s="343"/>
      <c r="Y30" s="343"/>
      <c r="Z30" s="343"/>
      <c r="AA30" s="343"/>
      <c r="AB30" s="343"/>
      <c r="AC30" s="343"/>
      <c r="AD30" s="343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  <c r="BB30" s="55"/>
      <c r="BC30" s="55"/>
      <c r="BD30" s="55"/>
      <c r="BE30" s="55"/>
      <c r="BF30" s="55"/>
      <c r="BG30" s="55"/>
      <c r="BH30" s="55"/>
      <c r="BI30" s="55"/>
      <c r="BJ30" s="55"/>
      <c r="BK30" s="55"/>
      <c r="BL30" s="55"/>
      <c r="BM30" s="55"/>
      <c r="BN30" s="55"/>
      <c r="BO30" s="55"/>
      <c r="BP30" s="55"/>
      <c r="BQ30" s="55"/>
      <c r="BR30" s="55"/>
      <c r="BS30" s="55"/>
      <c r="BT30" s="55"/>
      <c r="BU30" s="55"/>
      <c r="BV30" s="55"/>
      <c r="BW30" s="55"/>
      <c r="BX30" s="55"/>
      <c r="BY30" s="55"/>
      <c r="BZ30" s="55"/>
    </row>
    <row r="31" spans="1:78" ht="6" customHeight="1">
      <c r="A31" s="55"/>
      <c r="B31" s="55"/>
      <c r="C31" s="122"/>
      <c r="D31" s="128"/>
      <c r="E31" s="130"/>
      <c r="F31" s="130"/>
      <c r="G31" s="130"/>
      <c r="H31" s="130"/>
      <c r="I31" s="130"/>
      <c r="J31" s="108"/>
      <c r="K31" s="202"/>
      <c r="L31" s="204"/>
      <c r="M31" s="204"/>
      <c r="N31" s="201"/>
      <c r="O31" s="343"/>
      <c r="P31" s="343"/>
      <c r="Q31" s="343"/>
      <c r="R31" s="343"/>
      <c r="S31" s="343"/>
      <c r="T31" s="343"/>
      <c r="U31" s="343"/>
      <c r="V31" s="343"/>
      <c r="W31" s="343"/>
      <c r="X31" s="343"/>
      <c r="Y31" s="343"/>
      <c r="Z31" s="343"/>
      <c r="AA31" s="343"/>
      <c r="AB31" s="343"/>
      <c r="AC31" s="343"/>
      <c r="AD31" s="343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  <c r="BB31" s="55"/>
      <c r="BC31" s="55"/>
      <c r="BD31" s="55"/>
      <c r="BE31" s="55"/>
      <c r="BF31" s="55"/>
      <c r="BG31" s="55"/>
      <c r="BH31" s="55"/>
      <c r="BI31" s="55"/>
      <c r="BJ31" s="55"/>
      <c r="BK31" s="55"/>
      <c r="BL31" s="55"/>
      <c r="BM31" s="55"/>
      <c r="BN31" s="55"/>
      <c r="BO31" s="55"/>
      <c r="BP31" s="55"/>
      <c r="BQ31" s="55"/>
      <c r="BR31" s="55"/>
      <c r="BS31" s="55"/>
      <c r="BT31" s="55"/>
      <c r="BU31" s="55"/>
      <c r="BV31" s="55"/>
      <c r="BW31" s="55"/>
      <c r="BX31" s="55"/>
      <c r="BY31" s="55"/>
      <c r="BZ31" s="55"/>
    </row>
    <row r="32" spans="1:78" ht="25.5">
      <c r="A32" s="55"/>
      <c r="B32" s="55"/>
      <c r="C32" s="447">
        <v>6</v>
      </c>
      <c r="D32" s="790" t="s">
        <v>457</v>
      </c>
      <c r="E32" s="791"/>
      <c r="F32" s="791"/>
      <c r="G32" s="791"/>
      <c r="H32" s="791"/>
      <c r="I32" s="792"/>
      <c r="J32" s="108"/>
      <c r="K32" s="202"/>
      <c r="L32" s="204"/>
      <c r="M32" s="204"/>
      <c r="N32" s="201"/>
      <c r="O32" s="343"/>
      <c r="P32" s="343"/>
      <c r="Q32" s="343"/>
      <c r="R32" s="343"/>
      <c r="S32" s="343"/>
      <c r="T32" s="343"/>
      <c r="U32" s="343"/>
      <c r="V32" s="343"/>
      <c r="W32" s="343"/>
      <c r="X32" s="343"/>
      <c r="Y32" s="343"/>
      <c r="Z32" s="343"/>
      <c r="AA32" s="343"/>
      <c r="AB32" s="343"/>
      <c r="AC32" s="343"/>
      <c r="AD32" s="343"/>
      <c r="AE32" s="55"/>
      <c r="AF32" s="55"/>
      <c r="AG32" s="55"/>
      <c r="AH32" s="55"/>
      <c r="AI32" s="55"/>
      <c r="AJ32" s="55"/>
      <c r="AK32" s="55"/>
      <c r="AL32" s="55"/>
      <c r="AM32" s="55"/>
      <c r="AN32" s="55"/>
      <c r="AO32" s="55"/>
      <c r="AP32" s="55"/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  <c r="BB32" s="55"/>
      <c r="BC32" s="55"/>
      <c r="BD32" s="55"/>
      <c r="BE32" s="55"/>
      <c r="BF32" s="55"/>
      <c r="BG32" s="55"/>
      <c r="BH32" s="55"/>
      <c r="BI32" s="55"/>
      <c r="BJ32" s="55"/>
      <c r="BK32" s="55"/>
      <c r="BL32" s="55"/>
      <c r="BM32" s="55"/>
      <c r="BN32" s="55"/>
      <c r="BO32" s="55"/>
      <c r="BP32" s="55"/>
      <c r="BQ32" s="55"/>
      <c r="BR32" s="55"/>
      <c r="BS32" s="55"/>
      <c r="BT32" s="55"/>
      <c r="BU32" s="55"/>
      <c r="BV32" s="55"/>
      <c r="BW32" s="55"/>
      <c r="BX32" s="55"/>
      <c r="BY32" s="55"/>
      <c r="BZ32" s="55"/>
    </row>
    <row r="33" spans="1:78" ht="21" customHeight="1">
      <c r="A33" s="55"/>
      <c r="B33" s="55"/>
      <c r="C33" s="122"/>
      <c r="D33" s="397" t="s">
        <v>109</v>
      </c>
      <c r="E33" s="319">
        <f>Calc1!C88</f>
        <v>0</v>
      </c>
      <c r="F33" s="317">
        <f>Calc1!D88</f>
        <v>0</v>
      </c>
      <c r="G33" s="317">
        <f>Calc1!E88</f>
        <v>0</v>
      </c>
      <c r="H33" s="317">
        <f>Calc1!F88</f>
        <v>0</v>
      </c>
      <c r="I33" s="318">
        <f>Calc1!G88</f>
        <v>0</v>
      </c>
      <c r="J33" s="108"/>
      <c r="K33" s="202"/>
      <c r="L33" s="394" t="s">
        <v>121</v>
      </c>
      <c r="M33" s="204"/>
      <c r="N33" s="201"/>
      <c r="O33" s="343"/>
      <c r="P33" s="343"/>
      <c r="Q33" s="343"/>
      <c r="R33" s="343"/>
      <c r="S33" s="343"/>
      <c r="T33" s="343"/>
      <c r="U33" s="343"/>
      <c r="V33" s="343"/>
      <c r="W33" s="343"/>
      <c r="X33" s="343"/>
      <c r="Y33" s="343"/>
      <c r="Z33" s="343"/>
      <c r="AA33" s="343"/>
      <c r="AB33" s="343"/>
      <c r="AC33" s="343"/>
      <c r="AD33" s="343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  <c r="BB33" s="55"/>
      <c r="BC33" s="55"/>
      <c r="BD33" s="55"/>
      <c r="BE33" s="55"/>
      <c r="BF33" s="55"/>
      <c r="BG33" s="55"/>
      <c r="BH33" s="55"/>
      <c r="BI33" s="55"/>
      <c r="BJ33" s="55"/>
      <c r="BK33" s="55"/>
      <c r="BL33" s="55"/>
      <c r="BM33" s="55"/>
      <c r="BN33" s="55"/>
      <c r="BO33" s="55"/>
      <c r="BP33" s="55"/>
      <c r="BQ33" s="55"/>
      <c r="BR33" s="55"/>
      <c r="BS33" s="55"/>
      <c r="BT33" s="55"/>
      <c r="BU33" s="55"/>
      <c r="BV33" s="55"/>
      <c r="BW33" s="55"/>
      <c r="BX33" s="55"/>
      <c r="BY33" s="55"/>
      <c r="BZ33" s="55"/>
    </row>
    <row r="34" spans="1:78" ht="21" customHeight="1">
      <c r="A34" s="55"/>
      <c r="B34" s="55"/>
      <c r="C34" s="122"/>
      <c r="D34" s="397" t="s">
        <v>446</v>
      </c>
      <c r="E34" s="320">
        <f>Calc1!C89</f>
        <v>0</v>
      </c>
      <c r="F34" s="308">
        <f>Calc1!D89</f>
        <v>0</v>
      </c>
      <c r="G34" s="308">
        <f>Calc1!E89</f>
        <v>0</v>
      </c>
      <c r="H34" s="308">
        <f>Calc1!F89</f>
        <v>0</v>
      </c>
      <c r="I34" s="309">
        <f>Calc1!G89</f>
        <v>0</v>
      </c>
      <c r="J34" s="108"/>
      <c r="K34" s="202"/>
      <c r="L34" s="394" t="s">
        <v>450</v>
      </c>
      <c r="M34" s="204"/>
      <c r="N34" s="201"/>
      <c r="O34" s="343"/>
      <c r="P34" s="343"/>
      <c r="Q34" s="343"/>
      <c r="R34" s="343"/>
      <c r="S34" s="343"/>
      <c r="T34" s="343"/>
      <c r="U34" s="343"/>
      <c r="V34" s="343"/>
      <c r="W34" s="343"/>
      <c r="X34" s="343"/>
      <c r="Y34" s="343"/>
      <c r="Z34" s="343"/>
      <c r="AA34" s="343"/>
      <c r="AB34" s="343"/>
      <c r="AC34" s="343"/>
      <c r="AD34" s="343"/>
      <c r="AE34" s="55"/>
      <c r="AF34" s="55"/>
      <c r="AG34" s="55"/>
      <c r="AH34" s="55"/>
      <c r="AI34" s="55"/>
      <c r="AJ34" s="55"/>
      <c r="AK34" s="55"/>
      <c r="AL34" s="55"/>
      <c r="AM34" s="55"/>
      <c r="AN34" s="55"/>
      <c r="AO34" s="55"/>
      <c r="AP34" s="55"/>
      <c r="AQ34" s="55"/>
      <c r="AR34" s="55"/>
      <c r="AS34" s="55"/>
      <c r="AT34" s="55"/>
      <c r="AU34" s="55"/>
      <c r="AV34" s="55"/>
      <c r="AW34" s="55"/>
      <c r="AX34" s="55"/>
      <c r="AY34" s="55"/>
      <c r="AZ34" s="55"/>
      <c r="BA34" s="55"/>
      <c r="BB34" s="55"/>
      <c r="BC34" s="55"/>
      <c r="BD34" s="55"/>
      <c r="BE34" s="55"/>
      <c r="BF34" s="55"/>
      <c r="BG34" s="55"/>
      <c r="BH34" s="55"/>
      <c r="BI34" s="55"/>
      <c r="BJ34" s="55"/>
      <c r="BK34" s="55"/>
      <c r="BL34" s="55"/>
      <c r="BM34" s="55"/>
      <c r="BN34" s="55"/>
      <c r="BO34" s="55"/>
      <c r="BP34" s="55"/>
      <c r="BQ34" s="55"/>
      <c r="BR34" s="55"/>
      <c r="BS34" s="55"/>
      <c r="BT34" s="55"/>
      <c r="BU34" s="55"/>
      <c r="BV34" s="55"/>
      <c r="BW34" s="55"/>
      <c r="BX34" s="55"/>
      <c r="BY34" s="55"/>
      <c r="BZ34" s="55"/>
    </row>
    <row r="35" spans="1:78" ht="21" customHeight="1">
      <c r="A35" s="55"/>
      <c r="B35" s="55"/>
      <c r="C35" s="122"/>
      <c r="D35" s="397" t="s">
        <v>382</v>
      </c>
      <c r="E35" s="320">
        <f>Calc1!C87</f>
        <v>0</v>
      </c>
      <c r="F35" s="308">
        <f>Calc1!D87</f>
        <v>0</v>
      </c>
      <c r="G35" s="308">
        <f>Calc1!E87</f>
        <v>0</v>
      </c>
      <c r="H35" s="308">
        <f>Calc1!F87</f>
        <v>0</v>
      </c>
      <c r="I35" s="309">
        <f>Calc1!G87</f>
        <v>0</v>
      </c>
      <c r="J35" s="108"/>
      <c r="K35" s="202"/>
      <c r="L35" s="394" t="s">
        <v>122</v>
      </c>
      <c r="M35" s="204"/>
      <c r="N35" s="201"/>
      <c r="O35" s="343"/>
      <c r="P35" s="343"/>
      <c r="Q35" s="343"/>
      <c r="R35" s="343"/>
      <c r="S35" s="343"/>
      <c r="T35" s="343"/>
      <c r="U35" s="343"/>
      <c r="V35" s="343"/>
      <c r="W35" s="343"/>
      <c r="X35" s="343"/>
      <c r="Y35" s="343"/>
      <c r="Z35" s="343"/>
      <c r="AA35" s="343"/>
      <c r="AB35" s="343"/>
      <c r="AC35" s="343"/>
      <c r="AD35" s="343"/>
      <c r="AE35" s="55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  <c r="BB35" s="55"/>
      <c r="BC35" s="55"/>
      <c r="BD35" s="55"/>
      <c r="BE35" s="55"/>
      <c r="BF35" s="55"/>
      <c r="BG35" s="55"/>
      <c r="BH35" s="55"/>
      <c r="BI35" s="55"/>
      <c r="BJ35" s="55"/>
      <c r="BK35" s="55"/>
      <c r="BL35" s="55"/>
      <c r="BM35" s="55"/>
      <c r="BN35" s="55"/>
      <c r="BO35" s="55"/>
      <c r="BP35" s="55"/>
      <c r="BQ35" s="55"/>
      <c r="BR35" s="55"/>
      <c r="BS35" s="55"/>
      <c r="BT35" s="55"/>
      <c r="BU35" s="55"/>
      <c r="BV35" s="55"/>
      <c r="BW35" s="55"/>
      <c r="BX35" s="55"/>
      <c r="BY35" s="55"/>
      <c r="BZ35" s="55"/>
    </row>
    <row r="36" spans="1:78" ht="21" customHeight="1">
      <c r="A36" s="55"/>
      <c r="B36" s="55"/>
      <c r="C36" s="122"/>
      <c r="D36" s="400" t="s">
        <v>383</v>
      </c>
      <c r="E36" s="321">
        <f>Calc1!C86</f>
        <v>0</v>
      </c>
      <c r="F36" s="311">
        <f>Calc1!D86</f>
        <v>0</v>
      </c>
      <c r="G36" s="311">
        <f>Calc1!E86</f>
        <v>0</v>
      </c>
      <c r="H36" s="311">
        <f>Calc1!F86</f>
        <v>0</v>
      </c>
      <c r="I36" s="312">
        <f>Calc1!G86</f>
        <v>0</v>
      </c>
      <c r="J36" s="108"/>
      <c r="K36" s="202"/>
      <c r="L36" s="394" t="s">
        <v>123</v>
      </c>
      <c r="M36" s="204"/>
      <c r="N36" s="201"/>
      <c r="O36" s="343"/>
      <c r="P36" s="343"/>
      <c r="Q36" s="343"/>
      <c r="R36" s="343"/>
      <c r="S36" s="343"/>
      <c r="T36" s="343"/>
      <c r="U36" s="343"/>
      <c r="V36" s="343"/>
      <c r="W36" s="343"/>
      <c r="X36" s="343"/>
      <c r="Y36" s="343"/>
      <c r="Z36" s="343"/>
      <c r="AA36" s="343"/>
      <c r="AB36" s="343"/>
      <c r="AC36" s="343"/>
      <c r="AD36" s="343"/>
      <c r="AE36" s="55"/>
      <c r="AF36" s="55"/>
      <c r="AG36" s="55"/>
      <c r="AH36" s="55"/>
      <c r="AI36" s="55"/>
      <c r="AJ36" s="55"/>
      <c r="AK36" s="55"/>
      <c r="AL36" s="55"/>
      <c r="AM36" s="55"/>
      <c r="AN36" s="55"/>
      <c r="AO36" s="55"/>
      <c r="AP36" s="55"/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  <c r="BB36" s="55"/>
      <c r="BC36" s="55"/>
      <c r="BD36" s="55"/>
      <c r="BE36" s="55"/>
      <c r="BF36" s="55"/>
      <c r="BG36" s="55"/>
      <c r="BH36" s="55"/>
      <c r="BI36" s="55"/>
      <c r="BJ36" s="55"/>
      <c r="BK36" s="55"/>
      <c r="BL36" s="55"/>
      <c r="BM36" s="55"/>
      <c r="BN36" s="55"/>
      <c r="BO36" s="55"/>
      <c r="BP36" s="55"/>
      <c r="BQ36" s="55"/>
      <c r="BR36" s="55"/>
      <c r="BS36" s="55"/>
      <c r="BT36" s="55"/>
      <c r="BU36" s="55"/>
      <c r="BV36" s="55"/>
      <c r="BW36" s="55"/>
      <c r="BX36" s="55"/>
      <c r="BY36" s="55"/>
      <c r="BZ36" s="55"/>
    </row>
    <row r="37" spans="1:78" ht="20.100000000000001" customHeight="1">
      <c r="A37" s="55"/>
      <c r="B37" s="55"/>
      <c r="C37" s="121"/>
      <c r="D37" s="73"/>
      <c r="E37" s="120"/>
      <c r="F37" s="120"/>
      <c r="G37" s="120"/>
      <c r="H37" s="120"/>
      <c r="I37" s="120"/>
      <c r="J37" s="120"/>
      <c r="K37" s="207"/>
      <c r="L37" s="208"/>
      <c r="M37" s="208"/>
      <c r="N37" s="209"/>
      <c r="O37" s="343"/>
      <c r="P37" s="343"/>
      <c r="Q37" s="343"/>
      <c r="R37" s="343"/>
      <c r="S37" s="343"/>
      <c r="T37" s="343"/>
      <c r="U37" s="343"/>
      <c r="V37" s="343"/>
      <c r="W37" s="343"/>
      <c r="X37" s="343"/>
      <c r="Y37" s="343"/>
      <c r="Z37" s="343"/>
      <c r="AA37" s="343"/>
      <c r="AB37" s="343"/>
      <c r="AC37" s="343"/>
      <c r="AD37" s="343"/>
      <c r="AE37" s="55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  <c r="BB37" s="55"/>
      <c r="BC37" s="55"/>
      <c r="BD37" s="55"/>
      <c r="BE37" s="55"/>
      <c r="BF37" s="55"/>
      <c r="BG37" s="55"/>
      <c r="BH37" s="55"/>
      <c r="BI37" s="55"/>
      <c r="BJ37" s="55"/>
      <c r="BK37" s="55"/>
      <c r="BL37" s="55"/>
      <c r="BM37" s="55"/>
      <c r="BN37" s="55"/>
      <c r="BO37" s="55"/>
      <c r="BP37" s="55"/>
      <c r="BQ37" s="55"/>
      <c r="BR37" s="55"/>
      <c r="BS37" s="55"/>
      <c r="BT37" s="55"/>
      <c r="BU37" s="55"/>
      <c r="BV37" s="55"/>
      <c r="BW37" s="55"/>
      <c r="BX37" s="55"/>
      <c r="BY37" s="55"/>
      <c r="BZ37" s="55"/>
    </row>
    <row r="38" spans="1:78" ht="9.9499999999999993" customHeight="1"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</row>
    <row r="39" spans="1:78" ht="8.1" customHeight="1"/>
  </sheetData>
  <sheetProtection algorithmName="SHA-512" hashValue="CbSAgY4EHAWK7q8vlJLmhNrdUvTI6u32XwEjWqvxzkOEJ+5tzcTtcjYLt1x04NXS+sDC60LDKwUaSdi13bElMg==" saltValue="5Zz0K0LGVTw8bMhVKIPNvg==" spinCount="100000" sheet="1"/>
  <mergeCells count="7">
    <mergeCell ref="C2:M2"/>
    <mergeCell ref="D17:I17"/>
    <mergeCell ref="D22:I22"/>
    <mergeCell ref="D27:I27"/>
    <mergeCell ref="D32:I32"/>
    <mergeCell ref="D6:I6"/>
    <mergeCell ref="D12:I12"/>
  </mergeCells>
  <phoneticPr fontId="3" type="noConversion"/>
  <conditionalFormatting sqref="E7:I9 E33:I35">
    <cfRule type="cellIs" dxfId="10" priority="2" stopIfTrue="1" operator="lessThan">
      <formula>0</formula>
    </cfRule>
    <cfRule type="cellIs" dxfId="9" priority="13" stopIfTrue="1" operator="lessThan">
      <formula>0</formula>
    </cfRule>
  </conditionalFormatting>
  <conditionalFormatting sqref="E10:I10 E13:I15 E18:I20 E23:I25 E28:I30 E36:I36">
    <cfRule type="cellIs" dxfId="8" priority="4" stopIfTrue="1" operator="equal">
      <formula>0</formula>
    </cfRule>
  </conditionalFormatting>
  <conditionalFormatting sqref="E10:I10 E14:I15 E19:I20 E24:I25 E29:I30 E36:I36">
    <cfRule type="cellIs" dxfId="7" priority="5" stopIfTrue="1" operator="lessThanOrEqual">
      <formula>$O10</formula>
    </cfRule>
    <cfRule type="cellIs" priority="10" stopIfTrue="1" operator="equal">
      <formula>0</formula>
    </cfRule>
    <cfRule type="cellIs" dxfId="6" priority="11" stopIfTrue="1" operator="lessThanOrEqual">
      <formula>$O10</formula>
    </cfRule>
  </conditionalFormatting>
  <conditionalFormatting sqref="E13:I13 E18:I18 E23:I23 E28:I28">
    <cfRule type="cellIs" dxfId="5" priority="7" stopIfTrue="1" operator="lessThanOrEqual">
      <formula>$O13</formula>
    </cfRule>
    <cfRule type="cellIs" dxfId="4" priority="8" stopIfTrue="1" operator="equal">
      <formula>0</formula>
    </cfRule>
    <cfRule type="cellIs" dxfId="3" priority="9" stopIfTrue="1" operator="lessThanOrEqual">
      <formula>$O13</formula>
    </cfRule>
  </conditionalFormatting>
  <conditionalFormatting sqref="E31:I31">
    <cfRule type="cellIs" dxfId="2" priority="3" stopIfTrue="1" operator="greaterThan">
      <formula>$O$27</formula>
    </cfRule>
    <cfRule type="cellIs" dxfId="1" priority="12" stopIfTrue="1" operator="greaterThan">
      <formula>$O$27</formula>
    </cfRule>
  </conditionalFormatting>
  <conditionalFormatting sqref="E4:M4">
    <cfRule type="cellIs" dxfId="0" priority="14" stopIfTrue="1" operator="lessThan">
      <formula>0</formula>
    </cfRule>
  </conditionalFormatting>
  <dataValidations count="17">
    <dataValidation allowBlank="1" showInputMessage="1" showErrorMessage="1" promptTitle="Ratio Tesorería" prompt="(D+R) / Exigible corto" sqref="D19" xr:uid="{00000000-0002-0000-0500-000000000000}"/>
    <dataValidation allowBlank="1" showInputMessage="1" showErrorMessage="1" promptTitle="Disponibilidad ordinaria" prompt="Disponible / Exigible corto" sqref="D20" xr:uid="{00000000-0002-0000-0500-000001000000}"/>
    <dataValidation allowBlank="1" showInputMessage="1" showErrorMessage="1" promptTitle="Liquidez general (solvencia f.)" prompt="Circulante / Exigible corto" sqref="D18" xr:uid="{00000000-0002-0000-0500-000002000000}"/>
    <dataValidation allowBlank="1" showInputMessage="1" showErrorMessage="1" promptTitle="Rentabilidad Económica" prompt="Ben. Neto / Activo" sqref="D8" xr:uid="{00000000-0002-0000-0500-000003000000}"/>
    <dataValidation allowBlank="1" showInputMessage="1" showErrorMessage="1" promptTitle="Rentabilidad de las ventas " prompt="Ben. Neto / Ventas" sqref="D10" xr:uid="{00000000-0002-0000-0500-000004000000}"/>
    <dataValidation allowBlank="1" showInputMessage="1" showErrorMessage="1" promptTitle="Rentabilidad Financiera " prompt="Ben. Neto / Patr. Neto" sqref="D7" xr:uid="{00000000-0002-0000-0500-000005000000}"/>
    <dataValidation allowBlank="1" showInputMessage="1" showErrorMessage="1" promptTitle="Rentabilidad Financiera " prompt="Ben. Neto / Capital social" sqref="D9" xr:uid="{00000000-0002-0000-0500-000006000000}"/>
    <dataValidation allowBlank="1" showInputMessage="1" showErrorMessage="1" promptTitle="FdM o capital de trabajo" prompt="Circulante - Exigible al corto" sqref="D13" xr:uid="{00000000-0002-0000-0500-000007000000}"/>
    <dataValidation allowBlank="1" showInputMessage="1" showErrorMessage="1" promptTitle="Ratio de endeudamiento" prompt="Pasivo total/ Patrim. Neto" sqref="D23" xr:uid="{00000000-0002-0000-0500-000008000000}"/>
    <dataValidation allowBlank="1" showInputMessage="1" showErrorMessage="1" promptTitle="Ratio de end. al corto plazo" prompt="Exigible Corto Plazo/ Patrim. Neto" sqref="D24" xr:uid="{00000000-0002-0000-0500-000009000000}"/>
    <dataValidation allowBlank="1" showInputMessage="1" showErrorMessage="1" promptTitle="Ratio de garantía" prompt="Activo real/Pasivo total" sqref="D28" xr:uid="{00000000-0002-0000-0500-00000A000000}"/>
    <dataValidation allowBlank="1" showInputMessage="1" showErrorMessage="1" promptTitle="Ratio de consistencia o firmeza" prompt="Activo Fijo/Exigible a largo plazo" sqref="D29" xr:uid="{00000000-0002-0000-0500-00000B000000}"/>
    <dataValidation allowBlank="1" showInputMessage="1" showErrorMessage="1" promptTitle="Ratio Fondo de Maniobra" prompt="FdM/Exigible a corto plazo" sqref="D14" xr:uid="{00000000-0002-0000-0500-00000C000000}"/>
    <dataValidation allowBlank="1" showInputMessage="1" showErrorMessage="1" promptTitle="Ratio de autonomía" prompt="PN/Pasivo" sqref="D25" xr:uid="{00000000-0002-0000-0500-00000D000000}"/>
    <dataValidation allowBlank="1" showInputMessage="1" showErrorMessage="1" promptTitle="Ratio de estabilidad" prompt="Activo Fijo/Recursos perm." sqref="D30" xr:uid="{00000000-0002-0000-0500-00000E000000}"/>
    <dataValidation allowBlank="1" showInputMessage="1" showErrorMessage="1" promptTitle="Rotación de los activos (total)" prompt="Ventas / Activo total" sqref="D33" xr:uid="{00000000-0002-0000-0500-00000F000000}"/>
    <dataValidation allowBlank="1" showInputMessage="1" showErrorMessage="1" promptTitle="Rotación del activo fijo" prompt="Ventas / Activo Fijo" sqref="D34" xr:uid="{00000000-0002-0000-0500-000010000000}"/>
  </dataValidations>
  <printOptions horizontalCentered="1" verticalCentered="1"/>
  <pageMargins left="0.78740157480314965" right="0.78740157480314965" top="0.98425196850393704" bottom="0.98425196850393704" header="0" footer="0"/>
  <pageSetup paperSize="9" scale="68" orientation="landscape" horizontalDpi="4294967292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  <pageSetUpPr autoPageBreaks="0" fitToPage="1"/>
  </sheetPr>
  <dimension ref="C1:AH194"/>
  <sheetViews>
    <sheetView showGridLines="0" showRowColHeaders="0" showOutlineSymbols="0" zoomScale="75" zoomScaleNormal="75" workbookViewId="0">
      <pane xSplit="7" ySplit="2" topLeftCell="H3" activePane="bottomRight" state="frozen"/>
      <selection activeCell="I18" sqref="I18"/>
      <selection pane="topRight" activeCell="I18" sqref="I18"/>
      <selection pane="bottomLeft" activeCell="I18" sqref="I18"/>
      <selection pane="bottomRight" activeCell="E12" sqref="E12:G12"/>
    </sheetView>
  </sheetViews>
  <sheetFormatPr defaultColWidth="11.42578125" defaultRowHeight="12.75"/>
  <cols>
    <col min="1" max="1" width="0" hidden="1" customWidth="1"/>
    <col min="2" max="2" width="4.7109375" customWidth="1"/>
    <col min="3" max="3" width="5.7109375" customWidth="1"/>
    <col min="4" max="4" width="3.7109375" customWidth="1"/>
    <col min="5" max="5" width="11.140625" customWidth="1"/>
    <col min="6" max="7" width="12.140625" customWidth="1"/>
    <col min="8" max="8" width="7.7109375" customWidth="1"/>
    <col min="9" max="13" width="18.7109375" customWidth="1"/>
    <col min="14" max="14" width="3.7109375" customWidth="1"/>
    <col min="15" max="15" width="5.7109375" customWidth="1"/>
    <col min="16" max="33" width="10.7109375" customWidth="1"/>
    <col min="34" max="34" width="70" customWidth="1"/>
  </cols>
  <sheetData>
    <row r="1" spans="3:34" ht="12.75" customHeight="1" thickBot="1"/>
    <row r="2" spans="3:34" ht="33" customHeight="1" thickTop="1" thickBot="1">
      <c r="C2" s="631"/>
      <c r="D2" s="793" t="s">
        <v>396</v>
      </c>
      <c r="E2" s="793"/>
      <c r="F2" s="793"/>
      <c r="G2" s="793"/>
      <c r="H2" s="793"/>
      <c r="I2" s="793"/>
      <c r="J2" s="793"/>
      <c r="K2" s="793"/>
      <c r="L2" s="793"/>
      <c r="M2" s="793"/>
      <c r="N2" s="793"/>
      <c r="O2" s="632"/>
      <c r="P2" s="344"/>
      <c r="Q2" s="345"/>
      <c r="R2" s="345"/>
      <c r="S2" s="345"/>
      <c r="T2" s="345"/>
      <c r="U2" s="345"/>
      <c r="V2" s="345"/>
      <c r="W2" s="345"/>
    </row>
    <row r="3" spans="3:34" ht="15" thickTop="1">
      <c r="C3" s="232"/>
      <c r="D3" s="45"/>
      <c r="E3" s="47"/>
      <c r="F3" s="47"/>
      <c r="G3" s="47"/>
      <c r="H3" s="47"/>
      <c r="I3" s="47"/>
      <c r="J3" s="47"/>
      <c r="K3" s="47"/>
      <c r="L3" s="47"/>
      <c r="M3" s="47"/>
      <c r="N3" s="46"/>
      <c r="O3" s="227"/>
      <c r="P3" s="344"/>
      <c r="Q3" s="345"/>
      <c r="R3" s="345"/>
      <c r="S3" s="345"/>
      <c r="T3" s="345"/>
      <c r="U3" s="345"/>
      <c r="V3" s="345"/>
      <c r="W3" s="345"/>
    </row>
    <row r="4" spans="3:34" ht="30.75">
      <c r="C4" s="232"/>
      <c r="D4" s="45"/>
      <c r="E4" s="801"/>
      <c r="F4" s="802">
        <f>Datos!E3</f>
        <v>0</v>
      </c>
      <c r="G4" s="802">
        <f>Datos!F3</f>
        <v>0</v>
      </c>
      <c r="H4" s="809" t="s">
        <v>184</v>
      </c>
      <c r="I4" s="809"/>
      <c r="J4" s="809"/>
      <c r="K4" s="809"/>
      <c r="L4" s="809"/>
      <c r="M4" s="260"/>
      <c r="N4" s="46"/>
      <c r="O4" s="227"/>
      <c r="P4" s="344"/>
      <c r="Q4" s="345"/>
      <c r="R4" s="345"/>
      <c r="S4" s="345"/>
      <c r="T4" s="345"/>
      <c r="U4" s="345"/>
      <c r="V4" s="345"/>
      <c r="W4" s="345"/>
    </row>
    <row r="5" spans="3:34" ht="16.5">
      <c r="C5" s="232"/>
      <c r="D5" s="45"/>
      <c r="E5" s="131"/>
      <c r="F5" s="131"/>
      <c r="G5" s="131"/>
      <c r="H5" s="131"/>
      <c r="I5" s="131"/>
      <c r="J5" s="131"/>
      <c r="K5" s="131"/>
      <c r="L5" s="131"/>
      <c r="M5" s="131"/>
      <c r="N5" s="46"/>
      <c r="O5" s="227"/>
      <c r="P5" s="344"/>
      <c r="Q5" s="345"/>
      <c r="R5" s="345"/>
      <c r="S5" s="345"/>
      <c r="T5" s="345"/>
      <c r="U5" s="345"/>
      <c r="V5" s="345"/>
      <c r="W5" s="345"/>
    </row>
    <row r="6" spans="3:34" ht="20.25">
      <c r="C6" s="233"/>
      <c r="D6" s="45"/>
      <c r="E6" s="799" t="s">
        <v>7</v>
      </c>
      <c r="F6" s="799"/>
      <c r="G6" s="799"/>
      <c r="H6" s="263"/>
      <c r="I6" s="264">
        <f>Datos!H5</f>
        <v>2023</v>
      </c>
      <c r="J6" s="264">
        <f>Datos!I5</f>
        <v>2022</v>
      </c>
      <c r="K6" s="264">
        <f>Datos!J5</f>
        <v>2021</v>
      </c>
      <c r="L6" s="264">
        <f>Datos!K5</f>
        <v>2020</v>
      </c>
      <c r="M6" s="264">
        <f>Datos!L5</f>
        <v>2019</v>
      </c>
      <c r="N6" s="46"/>
      <c r="O6" s="228"/>
      <c r="P6" s="346"/>
      <c r="Q6" s="347"/>
      <c r="R6" s="347"/>
      <c r="S6" s="347"/>
      <c r="T6" s="347"/>
      <c r="U6" s="347"/>
      <c r="V6" s="347"/>
      <c r="W6" s="34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</row>
    <row r="7" spans="3:34" ht="6" customHeight="1">
      <c r="C7" s="234"/>
      <c r="D7" s="45"/>
      <c r="E7" s="131"/>
      <c r="F7" s="132"/>
      <c r="G7" s="132"/>
      <c r="H7" s="71"/>
      <c r="I7" s="132"/>
      <c r="J7" s="132"/>
      <c r="K7" s="132"/>
      <c r="L7" s="132"/>
      <c r="M7" s="131"/>
      <c r="N7" s="46"/>
      <c r="O7" s="229"/>
      <c r="P7" s="348"/>
      <c r="Q7" s="349"/>
      <c r="R7" s="349"/>
      <c r="S7" s="349"/>
      <c r="T7" s="349"/>
      <c r="U7" s="349"/>
      <c r="V7" s="349"/>
      <c r="W7" s="349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</row>
    <row r="8" spans="3:34" ht="20.25">
      <c r="C8" s="235"/>
      <c r="D8" s="45"/>
      <c r="E8" s="800" t="s">
        <v>9</v>
      </c>
      <c r="F8" s="800"/>
      <c r="G8" s="800"/>
      <c r="H8" s="133"/>
      <c r="I8" s="134">
        <f>Calc1!C20</f>
        <v>57674711.460000001</v>
      </c>
      <c r="J8" s="134">
        <f>Calc1!D20</f>
        <v>39219129.620000005</v>
      </c>
      <c r="K8" s="134">
        <f>Calc1!E20</f>
        <v>0</v>
      </c>
      <c r="L8" s="134">
        <f>Calc1!F20</f>
        <v>0</v>
      </c>
      <c r="M8" s="135">
        <f>Calc1!G20</f>
        <v>0</v>
      </c>
      <c r="N8" s="46"/>
      <c r="O8" s="229"/>
      <c r="P8" s="348"/>
      <c r="Q8" s="343"/>
      <c r="R8" s="343"/>
      <c r="S8" s="343"/>
      <c r="T8" s="343"/>
      <c r="U8" s="343"/>
      <c r="V8" s="343"/>
      <c r="W8" s="343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</row>
    <row r="9" spans="3:34" ht="17.25">
      <c r="C9" s="235"/>
      <c r="D9" s="45"/>
      <c r="E9" s="803" t="s">
        <v>174</v>
      </c>
      <c r="F9" s="803"/>
      <c r="G9" s="803"/>
      <c r="H9" s="136"/>
      <c r="I9" s="137">
        <f>Calc1!C7</f>
        <v>42283293</v>
      </c>
      <c r="J9" s="137">
        <f>Calc1!D7</f>
        <v>28635198</v>
      </c>
      <c r="K9" s="137">
        <f>Calc1!E7</f>
        <v>0</v>
      </c>
      <c r="L9" s="137">
        <f>Calc1!F7</f>
        <v>0</v>
      </c>
      <c r="M9" s="138">
        <f>Calc1!G7</f>
        <v>0</v>
      </c>
      <c r="N9" s="46"/>
      <c r="O9" s="229"/>
      <c r="P9" s="348"/>
      <c r="Q9" s="343"/>
      <c r="R9" s="343"/>
      <c r="S9" s="343"/>
      <c r="T9" s="343"/>
      <c r="U9" s="343"/>
      <c r="V9" s="343"/>
      <c r="W9" s="343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</row>
    <row r="10" spans="3:34" ht="17.25">
      <c r="C10" s="235"/>
      <c r="D10" s="45"/>
      <c r="E10" s="795" t="s">
        <v>196</v>
      </c>
      <c r="F10" s="795"/>
      <c r="G10" s="795"/>
      <c r="H10" s="71"/>
      <c r="I10" s="139">
        <f>IF(I$8=0,"",I9/I$8)</f>
        <v>0.73313401887281848</v>
      </c>
      <c r="J10" s="139">
        <f>IF(J$8=0,"",J9/J$8)</f>
        <v>0.73013343940701136</v>
      </c>
      <c r="K10" s="139" t="str">
        <f>IF(K$8=0,"",K9/K$8)</f>
        <v/>
      </c>
      <c r="L10" s="139" t="str">
        <f>IF(L$8=0,"",L9/L$8)</f>
        <v/>
      </c>
      <c r="M10" s="139" t="str">
        <f>IF(M$8=0,"",M9/M$8)</f>
        <v/>
      </c>
      <c r="N10" s="46"/>
      <c r="O10" s="229"/>
      <c r="P10" s="348"/>
      <c r="Q10" s="343"/>
      <c r="R10" s="343"/>
      <c r="S10" s="343"/>
      <c r="T10" s="343"/>
      <c r="U10" s="343"/>
      <c r="V10" s="343"/>
      <c r="W10" s="343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</row>
    <row r="11" spans="3:34" ht="20.25">
      <c r="C11" s="235"/>
      <c r="D11" s="45"/>
      <c r="E11" s="800" t="s">
        <v>175</v>
      </c>
      <c r="F11" s="800"/>
      <c r="G11" s="800"/>
      <c r="H11" s="133"/>
      <c r="I11" s="134">
        <f>Calc1!C15</f>
        <v>15391418.459999999</v>
      </c>
      <c r="J11" s="134">
        <f>Calc1!D15</f>
        <v>10583931.620000001</v>
      </c>
      <c r="K11" s="134">
        <f>Calc1!E15</f>
        <v>0</v>
      </c>
      <c r="L11" s="134">
        <f>Calc1!F15</f>
        <v>0</v>
      </c>
      <c r="M11" s="135">
        <f>Calc1!G15</f>
        <v>0</v>
      </c>
      <c r="N11" s="46"/>
      <c r="O11" s="229"/>
      <c r="P11" s="348"/>
      <c r="Q11" s="343"/>
      <c r="R11" s="343"/>
      <c r="S11" s="343"/>
      <c r="T11" s="343"/>
      <c r="U11" s="343"/>
      <c r="V11" s="343"/>
      <c r="W11" s="343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</row>
    <row r="12" spans="3:34" ht="17.25">
      <c r="C12" s="235"/>
      <c r="D12" s="45"/>
      <c r="E12" s="803" t="s">
        <v>411</v>
      </c>
      <c r="F12" s="803"/>
      <c r="G12" s="803"/>
      <c r="H12" s="136"/>
      <c r="I12" s="140">
        <f>Calc1!C16</f>
        <v>0</v>
      </c>
      <c r="J12" s="140">
        <f>Calc1!D16</f>
        <v>0</v>
      </c>
      <c r="K12" s="140">
        <f>Calc1!E16</f>
        <v>0</v>
      </c>
      <c r="L12" s="140">
        <f>Calc1!F16</f>
        <v>0</v>
      </c>
      <c r="M12" s="141">
        <f>Calc1!G16</f>
        <v>0</v>
      </c>
      <c r="N12" s="46"/>
      <c r="O12" s="229"/>
      <c r="P12" s="348"/>
      <c r="Q12" s="343"/>
      <c r="R12" s="343"/>
      <c r="S12" s="343"/>
      <c r="T12" s="343"/>
      <c r="U12" s="343"/>
      <c r="V12" s="343"/>
      <c r="W12" s="343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</row>
    <row r="13" spans="3:34" ht="17.25">
      <c r="C13" s="235"/>
      <c r="D13" s="45"/>
      <c r="E13" s="795" t="s">
        <v>196</v>
      </c>
      <c r="F13" s="795"/>
      <c r="G13" s="795"/>
      <c r="H13" s="71"/>
      <c r="I13" s="139">
        <f>IF(I$8=0,"",I12/I$8)</f>
        <v>0</v>
      </c>
      <c r="J13" s="139">
        <f>IF(J$8=0,"",J12/J$8)</f>
        <v>0</v>
      </c>
      <c r="K13" s="139" t="str">
        <f>IF(K$8=0,"",K12/K$8)</f>
        <v/>
      </c>
      <c r="L13" s="139" t="str">
        <f>IF(L$8=0,"",L12/L$8)</f>
        <v/>
      </c>
      <c r="M13" s="139" t="str">
        <f>IF(M$8=0,"",M12/M$8)</f>
        <v/>
      </c>
      <c r="N13" s="46"/>
      <c r="O13" s="229"/>
      <c r="P13" s="348"/>
      <c r="Q13" s="343"/>
      <c r="R13" s="343"/>
      <c r="S13" s="343"/>
      <c r="T13" s="343"/>
      <c r="U13" s="343"/>
      <c r="V13" s="343"/>
      <c r="W13" s="343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</row>
    <row r="14" spans="3:34" ht="17.25">
      <c r="C14" s="235"/>
      <c r="D14" s="45"/>
      <c r="E14" s="806" t="s">
        <v>10</v>
      </c>
      <c r="F14" s="806"/>
      <c r="G14" s="806"/>
      <c r="H14" s="71"/>
      <c r="I14" s="142">
        <f>Calc1!C17</f>
        <v>11848912.939999999</v>
      </c>
      <c r="J14" s="142">
        <f>Calc1!D17</f>
        <v>6037708.2599999998</v>
      </c>
      <c r="K14" s="142">
        <f>Calc1!E17</f>
        <v>0</v>
      </c>
      <c r="L14" s="142">
        <f>Calc1!F17</f>
        <v>0</v>
      </c>
      <c r="M14" s="143">
        <f>Calc1!G17</f>
        <v>0</v>
      </c>
      <c r="N14" s="46"/>
      <c r="O14" s="229"/>
      <c r="P14" s="348"/>
      <c r="Q14" s="343"/>
      <c r="R14" s="343"/>
      <c r="S14" s="343"/>
      <c r="T14" s="343"/>
      <c r="U14" s="343"/>
      <c r="V14" s="343"/>
      <c r="W14" s="343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</row>
    <row r="15" spans="3:34" ht="17.25">
      <c r="C15" s="235"/>
      <c r="D15" s="45"/>
      <c r="E15" s="795" t="s">
        <v>196</v>
      </c>
      <c r="F15" s="795"/>
      <c r="G15" s="795"/>
      <c r="H15" s="71"/>
      <c r="I15" s="139">
        <f>IF(I$8=0,"",I14/I$8)</f>
        <v>0.20544381827064279</v>
      </c>
      <c r="J15" s="139">
        <f>IF(J$8=0,"",J14/J$8)</f>
        <v>0.15394804317434516</v>
      </c>
      <c r="K15" s="139" t="str">
        <f>IF(K$8=0,"",K14/K$8)</f>
        <v/>
      </c>
      <c r="L15" s="139" t="str">
        <f>IF(L$8=0,"",L14/L$8)</f>
        <v/>
      </c>
      <c r="M15" s="139" t="str">
        <f>IF(M$8=0,"",M14/M$8)</f>
        <v/>
      </c>
      <c r="N15" s="46"/>
      <c r="O15" s="229"/>
      <c r="P15" s="348"/>
      <c r="Q15" s="343"/>
      <c r="R15" s="343"/>
      <c r="S15" s="343"/>
      <c r="T15" s="343"/>
      <c r="U15" s="343"/>
      <c r="V15" s="343"/>
      <c r="W15" s="343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</row>
    <row r="16" spans="3:34" ht="17.25">
      <c r="C16" s="235"/>
      <c r="D16" s="45"/>
      <c r="E16" s="806" t="s">
        <v>11</v>
      </c>
      <c r="F16" s="806"/>
      <c r="G16" s="806"/>
      <c r="H16" s="71"/>
      <c r="I16" s="142">
        <f>Calc1!C18</f>
        <v>3542505.52</v>
      </c>
      <c r="J16" s="142">
        <f>Calc1!D18</f>
        <v>4546223.3600000003</v>
      </c>
      <c r="K16" s="142">
        <f>Calc1!E18</f>
        <v>0</v>
      </c>
      <c r="L16" s="142">
        <f>Calc1!F18</f>
        <v>0</v>
      </c>
      <c r="M16" s="143">
        <f>Calc1!G18</f>
        <v>0</v>
      </c>
      <c r="N16" s="46"/>
      <c r="O16" s="229"/>
      <c r="P16" s="348"/>
      <c r="Q16" s="343"/>
      <c r="R16" s="343"/>
      <c r="S16" s="343"/>
      <c r="T16" s="343"/>
      <c r="U16" s="343"/>
      <c r="V16" s="343"/>
      <c r="W16" s="343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</row>
    <row r="17" spans="3:34" ht="17.25">
      <c r="C17" s="235"/>
      <c r="D17" s="45"/>
      <c r="E17" s="795" t="s">
        <v>196</v>
      </c>
      <c r="F17" s="795"/>
      <c r="G17" s="795"/>
      <c r="H17" s="71"/>
      <c r="I17" s="139">
        <f>IF(I$8=0,"",I16/I$8)</f>
        <v>6.1422162856538717E-2</v>
      </c>
      <c r="J17" s="139">
        <f>IF(J$8=0,"",J16/J$8)</f>
        <v>0.11591851741864331</v>
      </c>
      <c r="K17" s="139" t="str">
        <f>IF(K$8=0,"",K16/K$8)</f>
        <v/>
      </c>
      <c r="L17" s="139" t="str">
        <f>IF(L$8=0,"",L16/L$8)</f>
        <v/>
      </c>
      <c r="M17" s="139" t="str">
        <f>IF(M$8=0,"",M16/M$8)</f>
        <v/>
      </c>
      <c r="N17" s="46"/>
      <c r="O17" s="229"/>
      <c r="P17" s="348"/>
      <c r="Q17" s="343"/>
      <c r="R17" s="343"/>
      <c r="S17" s="343"/>
      <c r="T17" s="343"/>
      <c r="U17" s="343"/>
      <c r="V17" s="343"/>
      <c r="W17" s="343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</row>
    <row r="18" spans="3:34" ht="17.25">
      <c r="C18" s="235"/>
      <c r="D18" s="45"/>
      <c r="E18" s="144"/>
      <c r="F18" s="144"/>
      <c r="G18" s="144"/>
      <c r="H18" s="71"/>
      <c r="I18" s="145"/>
      <c r="J18" s="145"/>
      <c r="K18" s="145"/>
      <c r="L18" s="145"/>
      <c r="M18" s="145"/>
      <c r="N18" s="46"/>
      <c r="O18" s="229"/>
      <c r="P18" s="348"/>
      <c r="Q18" s="343"/>
      <c r="R18" s="343"/>
      <c r="S18" s="343"/>
      <c r="T18" s="343"/>
      <c r="U18" s="343"/>
      <c r="V18" s="343"/>
      <c r="W18" s="343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</row>
    <row r="19" spans="3:34" ht="20.25">
      <c r="C19" s="235"/>
      <c r="D19" s="45"/>
      <c r="E19" s="799" t="s">
        <v>371</v>
      </c>
      <c r="F19" s="799"/>
      <c r="G19" s="799"/>
      <c r="H19" s="263"/>
      <c r="I19" s="264">
        <f>I6</f>
        <v>2023</v>
      </c>
      <c r="J19" s="264">
        <f>J6</f>
        <v>2022</v>
      </c>
      <c r="K19" s="264">
        <f>K6</f>
        <v>2021</v>
      </c>
      <c r="L19" s="264">
        <f>L6</f>
        <v>2020</v>
      </c>
      <c r="M19" s="264">
        <f>M6</f>
        <v>2019</v>
      </c>
      <c r="N19" s="46"/>
      <c r="O19" s="229"/>
      <c r="P19" s="348"/>
      <c r="Q19" s="343"/>
      <c r="R19" s="343"/>
      <c r="S19" s="343"/>
      <c r="T19" s="343"/>
      <c r="U19" s="343"/>
      <c r="V19" s="343"/>
      <c r="W19" s="343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</row>
    <row r="20" spans="3:34" ht="17.25">
      <c r="C20" s="235"/>
      <c r="D20" s="45"/>
      <c r="E20" s="146"/>
      <c r="F20" s="146"/>
      <c r="G20" s="146"/>
      <c r="H20" s="71"/>
      <c r="I20" s="147"/>
      <c r="J20" s="147"/>
      <c r="K20" s="147"/>
      <c r="L20" s="147"/>
      <c r="M20" s="147"/>
      <c r="N20" s="46"/>
      <c r="O20" s="229"/>
      <c r="P20" s="348"/>
      <c r="Q20" s="343"/>
      <c r="R20" s="343"/>
      <c r="S20" s="343"/>
      <c r="T20" s="343"/>
      <c r="U20" s="343"/>
      <c r="V20" s="343"/>
      <c r="W20" s="343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</row>
    <row r="21" spans="3:34" ht="20.25">
      <c r="C21" s="235"/>
      <c r="D21" s="45"/>
      <c r="E21" s="800" t="s">
        <v>183</v>
      </c>
      <c r="F21" s="800"/>
      <c r="G21" s="800"/>
      <c r="H21" s="133"/>
      <c r="I21" s="134">
        <f>Calc1!C46</f>
        <v>57674711.310000002</v>
      </c>
      <c r="J21" s="134">
        <f>Calc1!D46</f>
        <v>39219130.890000001</v>
      </c>
      <c r="K21" s="134">
        <f>Calc1!E46</f>
        <v>0</v>
      </c>
      <c r="L21" s="134">
        <f>Calc1!F46</f>
        <v>0</v>
      </c>
      <c r="M21" s="135">
        <f>Calc1!G46</f>
        <v>0</v>
      </c>
      <c r="N21" s="46"/>
      <c r="O21" s="229"/>
      <c r="P21" s="348"/>
      <c r="Q21" s="343"/>
      <c r="R21" s="343"/>
      <c r="S21" s="343"/>
      <c r="T21" s="343"/>
      <c r="U21" s="343"/>
      <c r="V21" s="343"/>
      <c r="W21" s="343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</row>
    <row r="22" spans="3:34" ht="20.25">
      <c r="C22" s="235"/>
      <c r="D22" s="45"/>
      <c r="E22" s="804" t="s">
        <v>13</v>
      </c>
      <c r="F22" s="804"/>
      <c r="G22" s="804"/>
      <c r="H22" s="148"/>
      <c r="I22" s="149">
        <f>Calc1!C26</f>
        <v>24508343.309999999</v>
      </c>
      <c r="J22" s="149">
        <f>Calc1!D26</f>
        <v>12337277.890000001</v>
      </c>
      <c r="K22" s="149">
        <f>Calc1!E26</f>
        <v>0</v>
      </c>
      <c r="L22" s="149">
        <f>Calc1!F26</f>
        <v>0</v>
      </c>
      <c r="M22" s="150">
        <f>Calc1!G26</f>
        <v>0</v>
      </c>
      <c r="N22" s="46"/>
      <c r="O22" s="229"/>
      <c r="P22" s="348"/>
      <c r="Q22" s="343"/>
      <c r="R22" s="343"/>
      <c r="S22" s="343"/>
      <c r="T22" s="343"/>
      <c r="U22" s="343"/>
      <c r="V22" s="343"/>
      <c r="W22" s="343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</row>
    <row r="23" spans="3:34" ht="17.25">
      <c r="C23" s="235"/>
      <c r="D23" s="45"/>
      <c r="E23" s="795" t="s">
        <v>196</v>
      </c>
      <c r="F23" s="795"/>
      <c r="G23" s="795"/>
      <c r="H23" s="71"/>
      <c r="I23" s="139">
        <f>IF(I$21=0,"",I22/I$21)</f>
        <v>0.42494089269503788</v>
      </c>
      <c r="J23" s="139">
        <f>IF(J$21=0,"",J22/J$21)</f>
        <v>0.31457295483173825</v>
      </c>
      <c r="K23" s="139" t="str">
        <f>IF(K$21=0,"",K22/K$21)</f>
        <v/>
      </c>
      <c r="L23" s="139" t="str">
        <f>IF(L$21=0,"",L22/L$21)</f>
        <v/>
      </c>
      <c r="M23" s="139" t="str">
        <f>IF(M$21=0,"",M22/M$21)</f>
        <v/>
      </c>
      <c r="N23" s="46"/>
      <c r="O23" s="229"/>
      <c r="P23" s="348"/>
      <c r="Q23" s="343"/>
      <c r="R23" s="343"/>
      <c r="S23" s="343"/>
      <c r="T23" s="343"/>
      <c r="U23" s="343"/>
      <c r="V23" s="343"/>
      <c r="W23" s="343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</row>
    <row r="24" spans="3:34" ht="17.25">
      <c r="C24" s="235"/>
      <c r="D24" s="45"/>
      <c r="E24" s="805" t="s">
        <v>176</v>
      </c>
      <c r="F24" s="805"/>
      <c r="G24" s="805"/>
      <c r="H24" s="71"/>
      <c r="I24" s="142">
        <f>Calc1!C23</f>
        <v>100000</v>
      </c>
      <c r="J24" s="142">
        <f>Calc1!D23</f>
        <v>100000</v>
      </c>
      <c r="K24" s="142">
        <f>Calc1!E23</f>
        <v>0</v>
      </c>
      <c r="L24" s="142">
        <f>Calc1!F23</f>
        <v>0</v>
      </c>
      <c r="M24" s="143">
        <f>Calc1!G23</f>
        <v>0</v>
      </c>
      <c r="N24" s="46"/>
      <c r="O24" s="229"/>
      <c r="P24" s="348"/>
      <c r="Q24" s="343"/>
      <c r="R24" s="343"/>
      <c r="S24" s="343"/>
      <c r="T24" s="343"/>
      <c r="U24" s="343"/>
      <c r="V24" s="343"/>
      <c r="W24" s="343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</row>
    <row r="25" spans="3:34" ht="17.25">
      <c r="C25" s="235"/>
      <c r="D25" s="45"/>
      <c r="E25" s="795" t="s">
        <v>196</v>
      </c>
      <c r="F25" s="795"/>
      <c r="G25" s="795"/>
      <c r="H25" s="71"/>
      <c r="I25" s="139">
        <f>IF(I$21=0,"",I24/I$21)</f>
        <v>1.7338621681607165E-3</v>
      </c>
      <c r="J25" s="139">
        <f>IF(J$21=0,"",J24/J$21)</f>
        <v>2.5497760335504468E-3</v>
      </c>
      <c r="K25" s="139" t="str">
        <f>IF(K$21=0,"",K24/K$21)</f>
        <v/>
      </c>
      <c r="L25" s="139" t="str">
        <f>IF(L$21=0,"",L24/L$21)</f>
        <v/>
      </c>
      <c r="M25" s="139" t="str">
        <f>IF(M$21=0,"",M24/M$21)</f>
        <v/>
      </c>
      <c r="N25" s="46"/>
      <c r="O25" s="229"/>
      <c r="P25" s="348"/>
      <c r="Q25" s="343"/>
      <c r="R25" s="343"/>
      <c r="S25" s="343"/>
      <c r="T25" s="343"/>
      <c r="U25" s="343"/>
      <c r="V25" s="343"/>
      <c r="W25" s="343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</row>
    <row r="26" spans="3:34" ht="20.25">
      <c r="C26" s="235"/>
      <c r="D26" s="45"/>
      <c r="E26" s="798" t="s">
        <v>372</v>
      </c>
      <c r="F26" s="798"/>
      <c r="G26" s="798"/>
      <c r="H26" s="151"/>
      <c r="I26" s="152">
        <f>Calc1!C33</f>
        <v>15288419</v>
      </c>
      <c r="J26" s="152">
        <f>Calc1!D33</f>
        <v>8535248</v>
      </c>
      <c r="K26" s="152">
        <f>Calc1!E33</f>
        <v>0</v>
      </c>
      <c r="L26" s="152">
        <f>Calc1!F33</f>
        <v>0</v>
      </c>
      <c r="M26" s="153">
        <f>Calc1!G33</f>
        <v>0</v>
      </c>
      <c r="N26" s="46"/>
      <c r="O26" s="229"/>
      <c r="P26" s="348"/>
      <c r="Q26" s="343"/>
      <c r="R26" s="343"/>
      <c r="S26" s="343"/>
      <c r="T26" s="343"/>
      <c r="U26" s="343"/>
      <c r="V26" s="343"/>
      <c r="W26" s="343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</row>
    <row r="27" spans="3:34" ht="17.25">
      <c r="C27" s="235"/>
      <c r="D27" s="45"/>
      <c r="E27" s="795" t="s">
        <v>196</v>
      </c>
      <c r="F27" s="795"/>
      <c r="G27" s="795"/>
      <c r="H27" s="71"/>
      <c r="I27" s="139">
        <f>IF(I$21=0,"",I26/I$21)</f>
        <v>0.26508011315089491</v>
      </c>
      <c r="J27" s="139">
        <f>IF(J$21=0,"",J26/J$21)</f>
        <v>0.21762970790809383</v>
      </c>
      <c r="K27" s="139" t="str">
        <f>IF(K$21=0,"",K26/K$21)</f>
        <v/>
      </c>
      <c r="L27" s="139" t="str">
        <f>IF(L$21=0,"",L26/L$21)</f>
        <v/>
      </c>
      <c r="M27" s="139" t="str">
        <f>IF(M$21=0,"",M26/M$21)</f>
        <v/>
      </c>
      <c r="N27" s="46"/>
      <c r="O27" s="229"/>
      <c r="P27" s="348"/>
      <c r="Q27" s="343"/>
      <c r="R27" s="343"/>
      <c r="S27" s="343"/>
      <c r="T27" s="343"/>
      <c r="U27" s="343"/>
      <c r="V27" s="343"/>
      <c r="W27" s="343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</row>
    <row r="28" spans="3:34" ht="20.25">
      <c r="C28" s="235"/>
      <c r="D28" s="45"/>
      <c r="E28" s="798" t="s">
        <v>373</v>
      </c>
      <c r="F28" s="798"/>
      <c r="G28" s="798"/>
      <c r="H28" s="151"/>
      <c r="I28" s="152">
        <f>Calc1!C42</f>
        <v>17877949</v>
      </c>
      <c r="J28" s="152">
        <f>Calc1!D42</f>
        <v>18346605</v>
      </c>
      <c r="K28" s="152">
        <f>Calc1!E42</f>
        <v>0</v>
      </c>
      <c r="L28" s="152">
        <f>Calc1!F42</f>
        <v>0</v>
      </c>
      <c r="M28" s="153">
        <f>Calc1!G42</f>
        <v>0</v>
      </c>
      <c r="N28" s="46"/>
      <c r="O28" s="229"/>
      <c r="P28" s="348"/>
      <c r="Q28" s="343"/>
      <c r="R28" s="343"/>
      <c r="S28" s="343"/>
      <c r="T28" s="343"/>
      <c r="U28" s="343"/>
      <c r="V28" s="343"/>
      <c r="W28" s="343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</row>
    <row r="29" spans="3:34" ht="17.25">
      <c r="C29" s="235"/>
      <c r="D29" s="45"/>
      <c r="E29" s="795" t="s">
        <v>196</v>
      </c>
      <c r="F29" s="795"/>
      <c r="G29" s="795"/>
      <c r="H29" s="71"/>
      <c r="I29" s="139">
        <f>IF(I$21=0,"",I28/I$21)</f>
        <v>0.3099789941540671</v>
      </c>
      <c r="J29" s="139">
        <f>IF(J$21=0,"",J28/J$21)</f>
        <v>0.46779733726016792</v>
      </c>
      <c r="K29" s="139" t="str">
        <f>IF(K$21=0,"",K28/K$21)</f>
        <v/>
      </c>
      <c r="L29" s="139" t="str">
        <f>IF(L$21=0,"",L28/L$21)</f>
        <v/>
      </c>
      <c r="M29" s="139" t="str">
        <f>IF(M$21=0,"",M28/M$21)</f>
        <v/>
      </c>
      <c r="N29" s="46"/>
      <c r="O29" s="229"/>
      <c r="P29" s="348"/>
      <c r="Q29" s="343"/>
      <c r="R29" s="343"/>
      <c r="S29" s="343"/>
      <c r="T29" s="343"/>
      <c r="U29" s="343"/>
      <c r="V29" s="343"/>
      <c r="W29" s="343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</row>
    <row r="30" spans="3:34" ht="17.25">
      <c r="C30" s="235"/>
      <c r="D30" s="45"/>
      <c r="E30" s="144"/>
      <c r="F30" s="144"/>
      <c r="G30" s="144"/>
      <c r="H30" s="71"/>
      <c r="I30" s="132"/>
      <c r="J30" s="132"/>
      <c r="K30" s="132"/>
      <c r="L30" s="132"/>
      <c r="M30" s="131"/>
      <c r="N30" s="46"/>
      <c r="O30" s="229"/>
      <c r="P30" s="348"/>
      <c r="Q30" s="343"/>
      <c r="R30" s="343"/>
      <c r="S30" s="343"/>
      <c r="T30" s="343"/>
      <c r="U30" s="343"/>
      <c r="V30" s="343"/>
      <c r="W30" s="343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</row>
    <row r="31" spans="3:34" ht="17.25">
      <c r="C31" s="235"/>
      <c r="D31" s="45"/>
      <c r="E31" s="144"/>
      <c r="F31" s="144"/>
      <c r="G31" s="144"/>
      <c r="H31" s="71"/>
      <c r="I31" s="132"/>
      <c r="J31" s="132"/>
      <c r="K31" s="132"/>
      <c r="L31" s="132"/>
      <c r="M31" s="131"/>
      <c r="N31" s="46"/>
      <c r="O31" s="229"/>
      <c r="P31" s="348"/>
      <c r="Q31" s="343"/>
      <c r="R31" s="343"/>
      <c r="S31" s="343"/>
      <c r="T31" s="343"/>
      <c r="U31" s="343"/>
      <c r="V31" s="343"/>
      <c r="W31" s="343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</row>
    <row r="32" spans="3:34" ht="20.25">
      <c r="C32" s="235"/>
      <c r="D32" s="45"/>
      <c r="E32" s="796" t="s">
        <v>177</v>
      </c>
      <c r="F32" s="797"/>
      <c r="G32" s="797"/>
      <c r="H32" s="261"/>
      <c r="I32" s="262"/>
      <c r="J32" s="265">
        <f>J6</f>
        <v>2022</v>
      </c>
      <c r="K32" s="265">
        <f>K6</f>
        <v>2021</v>
      </c>
      <c r="L32" s="265">
        <f>L6</f>
        <v>2020</v>
      </c>
      <c r="M32" s="266">
        <f>M6</f>
        <v>2019</v>
      </c>
      <c r="N32" s="46"/>
      <c r="O32" s="229"/>
      <c r="P32" s="348"/>
      <c r="Q32" s="343"/>
      <c r="R32" s="343"/>
      <c r="S32" s="343"/>
      <c r="T32" s="343"/>
      <c r="U32" s="343"/>
      <c r="V32" s="343"/>
      <c r="W32" s="343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</row>
    <row r="33" spans="3:34" ht="17.25">
      <c r="C33" s="235"/>
      <c r="D33" s="45"/>
      <c r="E33" s="154"/>
      <c r="F33" s="155"/>
      <c r="G33" s="155"/>
      <c r="H33" s="136"/>
      <c r="I33" s="156"/>
      <c r="J33" s="156"/>
      <c r="K33" s="156"/>
      <c r="L33" s="156"/>
      <c r="M33" s="157"/>
      <c r="N33" s="46"/>
      <c r="O33" s="229"/>
      <c r="P33" s="348"/>
      <c r="Q33" s="343"/>
      <c r="R33" s="343"/>
      <c r="S33" s="343"/>
      <c r="T33" s="343"/>
      <c r="U33" s="343"/>
      <c r="V33" s="343"/>
      <c r="W33" s="343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</row>
    <row r="34" spans="3:34" ht="20.25">
      <c r="C34" s="235"/>
      <c r="D34" s="45"/>
      <c r="E34" s="807" t="s">
        <v>7</v>
      </c>
      <c r="F34" s="808"/>
      <c r="G34" s="808"/>
      <c r="H34" s="71"/>
      <c r="I34" s="267"/>
      <c r="J34" s="267">
        <f>IF(J8=0,0,IF(I$8=0,0,(J8/I$8)-100%))</f>
        <v>-0.31999435060546022</v>
      </c>
      <c r="K34" s="267">
        <f>IF(K8=0,0,IF(J$8=0,0,(K8/J$8)-100%))</f>
        <v>0</v>
      </c>
      <c r="L34" s="267">
        <f>IF(L8=0,0,IF(K$8=0,0,(L8/K$8)-100%))</f>
        <v>0</v>
      </c>
      <c r="M34" s="268">
        <f>IF(M8=0,0,IF(L$8=0,0,(M8/L$8)-100%))</f>
        <v>0</v>
      </c>
      <c r="N34" s="46"/>
      <c r="O34" s="229"/>
      <c r="P34" s="348"/>
      <c r="Q34" s="343"/>
      <c r="R34" s="343"/>
      <c r="S34" s="343"/>
      <c r="T34" s="343"/>
      <c r="U34" s="343"/>
      <c r="V34" s="343"/>
      <c r="W34" s="343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</row>
    <row r="35" spans="3:34" ht="17.25">
      <c r="C35" s="235"/>
      <c r="D35" s="45"/>
      <c r="E35" s="794" t="s">
        <v>178</v>
      </c>
      <c r="F35" s="795"/>
      <c r="G35" s="795"/>
      <c r="H35" s="71"/>
      <c r="I35" s="158"/>
      <c r="J35" s="158">
        <f>IF(J9=0,0,IF(I9=0,0,(J9/I9)-100%))</f>
        <v>-0.32277748566082587</v>
      </c>
      <c r="K35" s="158">
        <f>IF(K9=0,0,IF(J9=0,0,(K9/J9)-100%))</f>
        <v>0</v>
      </c>
      <c r="L35" s="158">
        <f>IF(L9=0,0,IF(K9=0,0,(L9/K9)-100%))</f>
        <v>0</v>
      </c>
      <c r="M35" s="159">
        <f>IF(M9=0,0,IF(L9=0,0,(M9/L9)-100%))</f>
        <v>0</v>
      </c>
      <c r="N35" s="46"/>
      <c r="O35" s="229"/>
      <c r="P35" s="348"/>
      <c r="Q35" s="343"/>
      <c r="R35" s="343"/>
      <c r="S35" s="343"/>
      <c r="T35" s="343"/>
      <c r="U35" s="343"/>
      <c r="V35" s="343"/>
      <c r="W35" s="343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</row>
    <row r="36" spans="3:34" ht="17.25">
      <c r="C36" s="235"/>
      <c r="D36" s="45"/>
      <c r="E36" s="794" t="s">
        <v>179</v>
      </c>
      <c r="F36" s="795"/>
      <c r="G36" s="795"/>
      <c r="H36" s="71"/>
      <c r="I36" s="158"/>
      <c r="J36" s="158">
        <f>IF(J11=0,0,IF(I11=0,0,(J11/I11)-100%))</f>
        <v>-0.3123485241138716</v>
      </c>
      <c r="K36" s="158">
        <f>IF(K11=0,0,IF(J11=0,0,(K11/J11)-100%))</f>
        <v>0</v>
      </c>
      <c r="L36" s="158">
        <f>IF(L11=0,0,IF(K11=0,0,(L11/K11)-100%))</f>
        <v>0</v>
      </c>
      <c r="M36" s="159">
        <f>IF(M11=0,0,IF(L11=0,0,(M11/L11)-100%))</f>
        <v>0</v>
      </c>
      <c r="N36" s="46"/>
      <c r="O36" s="229"/>
      <c r="P36" s="348"/>
      <c r="Q36" s="343"/>
      <c r="R36" s="343"/>
      <c r="S36" s="343"/>
      <c r="T36" s="343"/>
      <c r="U36" s="343"/>
      <c r="V36" s="343"/>
      <c r="W36" s="343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</row>
    <row r="37" spans="3:34" ht="20.25">
      <c r="C37" s="235"/>
      <c r="D37" s="45"/>
      <c r="E37" s="807" t="s">
        <v>412</v>
      </c>
      <c r="F37" s="808"/>
      <c r="G37" s="808"/>
      <c r="H37" s="71"/>
      <c r="I37" s="267"/>
      <c r="J37" s="267">
        <f t="shared" ref="J37:M38" si="0">IF(J21=0,0,IF(I21=0,0,(J21/I21)-100%))</f>
        <v>-0.31999432681685669</v>
      </c>
      <c r="K37" s="267">
        <f t="shared" si="0"/>
        <v>0</v>
      </c>
      <c r="L37" s="267">
        <f t="shared" si="0"/>
        <v>0</v>
      </c>
      <c r="M37" s="268">
        <f t="shared" si="0"/>
        <v>0</v>
      </c>
      <c r="N37" s="46"/>
      <c r="O37" s="229"/>
      <c r="P37" s="348"/>
      <c r="Q37" s="343"/>
      <c r="R37" s="343"/>
      <c r="S37" s="343"/>
      <c r="T37" s="343"/>
      <c r="U37" s="343"/>
      <c r="V37" s="343"/>
      <c r="W37" s="343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</row>
    <row r="38" spans="3:34" ht="17.25">
      <c r="C38" s="235"/>
      <c r="D38" s="45"/>
      <c r="E38" s="794" t="s">
        <v>180</v>
      </c>
      <c r="F38" s="795"/>
      <c r="G38" s="795"/>
      <c r="H38" s="71"/>
      <c r="I38" s="158"/>
      <c r="J38" s="158">
        <f t="shared" si="0"/>
        <v>-0.49660906353608603</v>
      </c>
      <c r="K38" s="158">
        <f t="shared" si="0"/>
        <v>0</v>
      </c>
      <c r="L38" s="158">
        <f t="shared" si="0"/>
        <v>0</v>
      </c>
      <c r="M38" s="159">
        <f t="shared" si="0"/>
        <v>0</v>
      </c>
      <c r="N38" s="46"/>
      <c r="O38" s="229"/>
      <c r="P38" s="348"/>
      <c r="Q38" s="343"/>
      <c r="R38" s="343"/>
      <c r="S38" s="343"/>
      <c r="T38" s="343"/>
      <c r="U38" s="343"/>
      <c r="V38" s="343"/>
      <c r="W38" s="343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</row>
    <row r="39" spans="3:34" ht="17.25">
      <c r="C39" s="235"/>
      <c r="D39" s="45"/>
      <c r="E39" s="794" t="s">
        <v>181</v>
      </c>
      <c r="F39" s="795"/>
      <c r="G39" s="795"/>
      <c r="H39" s="71"/>
      <c r="I39" s="158"/>
      <c r="J39" s="158">
        <f>IF(J26=0,0,IF(I26=0,0,(J26/I26)-100%))</f>
        <v>-0.44171807431494392</v>
      </c>
      <c r="K39" s="158">
        <f>IF(K26=0,0,IF(J26=0,0,(K26/J26)-100%))</f>
        <v>0</v>
      </c>
      <c r="L39" s="158">
        <f>IF(L26=0,0,IF(K26=0,0,(L26/K26)-100%))</f>
        <v>0</v>
      </c>
      <c r="M39" s="159">
        <f>IF(M26=0,0,IF(L26=0,0,(M26/L26)-100%))</f>
        <v>0</v>
      </c>
      <c r="N39" s="46"/>
      <c r="O39" s="229"/>
      <c r="P39" s="348"/>
      <c r="Q39" s="343"/>
      <c r="R39" s="343"/>
      <c r="S39" s="343"/>
      <c r="T39" s="343"/>
      <c r="U39" s="343"/>
      <c r="V39" s="343"/>
      <c r="W39" s="343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</row>
    <row r="40" spans="3:34" ht="17.25">
      <c r="C40" s="235"/>
      <c r="D40" s="45"/>
      <c r="E40" s="794" t="s">
        <v>182</v>
      </c>
      <c r="F40" s="795"/>
      <c r="G40" s="795"/>
      <c r="H40" s="71"/>
      <c r="I40" s="158"/>
      <c r="J40" s="158">
        <f>IF(J28=0,0,IF(I28=0,0,(J28/I28)-100%))</f>
        <v>2.6214192690671601E-2</v>
      </c>
      <c r="K40" s="158">
        <f>IF(K28=0,0,IF(J28=0,0,(K28/J28)-100%))</f>
        <v>0</v>
      </c>
      <c r="L40" s="158">
        <f>IF(L28=0,0,IF(K28=0,0,(L28/K28)-100%))</f>
        <v>0</v>
      </c>
      <c r="M40" s="159">
        <f>IF(M28=0,0,IF(L28=0,0,(M28/L28)-100%))</f>
        <v>0</v>
      </c>
      <c r="N40" s="46"/>
      <c r="O40" s="229"/>
      <c r="P40" s="348"/>
      <c r="Q40" s="343"/>
      <c r="R40" s="343"/>
      <c r="S40" s="343"/>
      <c r="T40" s="343"/>
      <c r="U40" s="343"/>
      <c r="V40" s="343"/>
      <c r="W40" s="343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</row>
    <row r="41" spans="3:34" ht="8.1" customHeight="1">
      <c r="C41" s="235"/>
      <c r="D41" s="45"/>
      <c r="E41" s="160"/>
      <c r="F41" s="161"/>
      <c r="G41" s="161"/>
      <c r="H41" s="133"/>
      <c r="I41" s="162"/>
      <c r="J41" s="162"/>
      <c r="K41" s="162"/>
      <c r="L41" s="162"/>
      <c r="M41" s="163"/>
      <c r="N41" s="46"/>
      <c r="O41" s="229"/>
      <c r="P41" s="348"/>
      <c r="Q41" s="343"/>
      <c r="R41" s="343"/>
      <c r="S41" s="343"/>
      <c r="T41" s="343"/>
      <c r="U41" s="343"/>
      <c r="V41" s="343"/>
      <c r="W41" s="343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</row>
    <row r="42" spans="3:34" ht="15">
      <c r="C42" s="235"/>
      <c r="D42" s="45"/>
      <c r="E42" s="47"/>
      <c r="F42" s="49"/>
      <c r="G42" s="49"/>
      <c r="H42" s="49"/>
      <c r="I42" s="49"/>
      <c r="J42" s="49"/>
      <c r="K42" s="49"/>
      <c r="L42" s="47"/>
      <c r="M42" s="47"/>
      <c r="N42" s="46"/>
      <c r="O42" s="229"/>
      <c r="P42" s="348"/>
      <c r="Q42" s="343"/>
      <c r="R42" s="343"/>
      <c r="S42" s="343"/>
      <c r="T42" s="343"/>
      <c r="U42" s="343"/>
      <c r="V42" s="343"/>
      <c r="W42" s="343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</row>
    <row r="43" spans="3:34" ht="15">
      <c r="C43" s="235"/>
      <c r="D43" s="42"/>
      <c r="E43" s="43"/>
      <c r="F43" s="48"/>
      <c r="G43" s="48"/>
      <c r="H43" s="48"/>
      <c r="I43" s="48"/>
      <c r="J43" s="48"/>
      <c r="K43" s="48"/>
      <c r="L43" s="43"/>
      <c r="M43" s="43"/>
      <c r="N43" s="44"/>
      <c r="O43" s="229"/>
      <c r="P43" s="348"/>
      <c r="Q43" s="343"/>
      <c r="R43" s="343"/>
      <c r="S43" s="343"/>
      <c r="T43" s="343"/>
      <c r="U43" s="343"/>
      <c r="V43" s="343"/>
      <c r="W43" s="343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</row>
    <row r="44" spans="3:34" ht="31.5" customHeight="1">
      <c r="C44" s="235"/>
      <c r="D44" s="45"/>
      <c r="E44" s="47"/>
      <c r="F44" s="49"/>
      <c r="G44" s="49"/>
      <c r="H44" s="49"/>
      <c r="I44" s="49"/>
      <c r="J44" s="49"/>
      <c r="K44" s="49"/>
      <c r="L44" s="47"/>
      <c r="M44" s="47"/>
      <c r="N44" s="46"/>
      <c r="O44" s="229"/>
      <c r="P44" s="348"/>
      <c r="Q44" s="343"/>
      <c r="R44" s="343"/>
      <c r="S44" s="343"/>
      <c r="T44" s="343"/>
      <c r="U44" s="343"/>
      <c r="V44" s="343"/>
      <c r="W44" s="343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</row>
    <row r="45" spans="3:34" ht="15">
      <c r="C45" s="235"/>
      <c r="D45" s="45"/>
      <c r="E45" s="47"/>
      <c r="F45" s="49"/>
      <c r="G45" s="49"/>
      <c r="H45" s="49"/>
      <c r="I45" s="49"/>
      <c r="J45" s="49"/>
      <c r="K45" s="49"/>
      <c r="L45" s="47"/>
      <c r="M45" s="47"/>
      <c r="N45" s="46"/>
      <c r="O45" s="229"/>
      <c r="P45" s="348"/>
      <c r="Q45" s="343"/>
      <c r="R45" s="343"/>
      <c r="S45" s="343"/>
      <c r="T45" s="343"/>
      <c r="U45" s="343"/>
      <c r="V45" s="343"/>
      <c r="W45" s="343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</row>
    <row r="46" spans="3:34" ht="15">
      <c r="C46" s="235"/>
      <c r="D46" s="45"/>
      <c r="E46" s="47"/>
      <c r="F46" s="49"/>
      <c r="G46" s="49"/>
      <c r="H46" s="49"/>
      <c r="I46" s="49"/>
      <c r="J46" s="49"/>
      <c r="K46" s="49"/>
      <c r="L46" s="47"/>
      <c r="M46" s="47"/>
      <c r="N46" s="46"/>
      <c r="O46" s="229"/>
      <c r="P46" s="348"/>
      <c r="Q46" s="343"/>
      <c r="R46" s="343"/>
      <c r="S46" s="343"/>
      <c r="T46" s="343"/>
      <c r="U46" s="343"/>
      <c r="V46" s="343"/>
      <c r="W46" s="343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</row>
    <row r="47" spans="3:34" ht="15">
      <c r="C47" s="235"/>
      <c r="D47" s="45"/>
      <c r="E47" s="47"/>
      <c r="F47" s="49"/>
      <c r="G47" s="49"/>
      <c r="H47" s="49"/>
      <c r="I47" s="49"/>
      <c r="J47" s="49"/>
      <c r="K47" s="49"/>
      <c r="L47" s="47"/>
      <c r="M47" s="47"/>
      <c r="N47" s="46"/>
      <c r="O47" s="229"/>
      <c r="P47" s="348"/>
      <c r="Q47" s="343"/>
      <c r="R47" s="343"/>
      <c r="S47" s="343"/>
      <c r="T47" s="343"/>
      <c r="U47" s="343"/>
      <c r="V47" s="343"/>
      <c r="W47" s="343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</row>
    <row r="48" spans="3:34" ht="15">
      <c r="C48" s="235"/>
      <c r="D48" s="45"/>
      <c r="E48" s="47"/>
      <c r="F48" s="49"/>
      <c r="G48" s="49"/>
      <c r="H48" s="49"/>
      <c r="I48" s="49"/>
      <c r="J48" s="49"/>
      <c r="K48" s="49"/>
      <c r="L48" s="47"/>
      <c r="M48" s="47"/>
      <c r="N48" s="46"/>
      <c r="O48" s="229"/>
      <c r="P48" s="348"/>
      <c r="Q48" s="343"/>
      <c r="R48" s="343"/>
      <c r="S48" s="343"/>
      <c r="T48" s="343"/>
      <c r="U48" s="343"/>
      <c r="V48" s="343"/>
      <c r="W48" s="343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</row>
    <row r="49" spans="3:34" ht="15">
      <c r="C49" s="235"/>
      <c r="D49" s="45"/>
      <c r="E49" s="47"/>
      <c r="F49" s="49"/>
      <c r="G49" s="49"/>
      <c r="H49" s="49"/>
      <c r="I49" s="49"/>
      <c r="J49" s="49"/>
      <c r="K49" s="49"/>
      <c r="L49" s="47"/>
      <c r="M49" s="47"/>
      <c r="N49" s="46"/>
      <c r="O49" s="229"/>
      <c r="P49" s="348"/>
      <c r="Q49" s="343"/>
      <c r="R49" s="343"/>
      <c r="S49" s="343"/>
      <c r="T49" s="343"/>
      <c r="U49" s="343"/>
      <c r="V49" s="343"/>
      <c r="W49" s="343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</row>
    <row r="50" spans="3:34" ht="15">
      <c r="C50" s="235"/>
      <c r="D50" s="45"/>
      <c r="E50" s="47"/>
      <c r="F50" s="49"/>
      <c r="G50" s="49"/>
      <c r="H50" s="49"/>
      <c r="I50" s="49"/>
      <c r="J50" s="49"/>
      <c r="K50" s="49"/>
      <c r="L50" s="47"/>
      <c r="M50" s="47"/>
      <c r="N50" s="46"/>
      <c r="O50" s="229"/>
      <c r="P50" s="348"/>
      <c r="Q50" s="343"/>
      <c r="R50" s="343"/>
      <c r="S50" s="343"/>
      <c r="T50" s="343"/>
      <c r="U50" s="343"/>
      <c r="V50" s="343"/>
      <c r="W50" s="343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</row>
    <row r="51" spans="3:34" ht="15">
      <c r="C51" s="235"/>
      <c r="D51" s="45"/>
      <c r="E51" s="47"/>
      <c r="F51" s="49"/>
      <c r="G51" s="49"/>
      <c r="H51" s="49"/>
      <c r="I51" s="49"/>
      <c r="J51" s="49"/>
      <c r="K51" s="49"/>
      <c r="L51" s="47"/>
      <c r="M51" s="47"/>
      <c r="N51" s="46"/>
      <c r="O51" s="229"/>
      <c r="P51" s="348"/>
      <c r="Q51" s="343"/>
      <c r="R51" s="343"/>
      <c r="S51" s="343"/>
      <c r="T51" s="343"/>
      <c r="U51" s="343"/>
      <c r="V51" s="343"/>
      <c r="W51" s="343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</row>
    <row r="52" spans="3:34" ht="15">
      <c r="C52" s="235"/>
      <c r="D52" s="45"/>
      <c r="E52" s="47"/>
      <c r="F52" s="49"/>
      <c r="G52" s="49"/>
      <c r="H52" s="49"/>
      <c r="I52" s="49"/>
      <c r="J52" s="49"/>
      <c r="K52" s="49"/>
      <c r="L52" s="47"/>
      <c r="M52" s="47"/>
      <c r="N52" s="46"/>
      <c r="O52" s="229"/>
      <c r="P52" s="348"/>
      <c r="Q52" s="343"/>
      <c r="R52" s="343"/>
      <c r="S52" s="343"/>
      <c r="T52" s="343"/>
      <c r="U52" s="343"/>
      <c r="V52" s="343"/>
      <c r="W52" s="343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</row>
    <row r="53" spans="3:34" ht="15">
      <c r="C53" s="235"/>
      <c r="D53" s="45"/>
      <c r="E53" s="47"/>
      <c r="F53" s="49"/>
      <c r="G53" s="49"/>
      <c r="H53" s="49"/>
      <c r="I53" s="49"/>
      <c r="J53" s="49"/>
      <c r="K53" s="49"/>
      <c r="L53" s="47"/>
      <c r="M53" s="47"/>
      <c r="N53" s="46"/>
      <c r="O53" s="229"/>
      <c r="P53" s="348"/>
      <c r="Q53" s="343"/>
      <c r="R53" s="343"/>
      <c r="S53" s="343"/>
      <c r="T53" s="343"/>
      <c r="U53" s="343"/>
      <c r="V53" s="343"/>
      <c r="W53" s="343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</row>
    <row r="54" spans="3:34" ht="15">
      <c r="C54" s="235"/>
      <c r="D54" s="45"/>
      <c r="E54" s="47"/>
      <c r="F54" s="49"/>
      <c r="G54" s="49"/>
      <c r="H54" s="49"/>
      <c r="I54" s="49"/>
      <c r="J54" s="49"/>
      <c r="K54" s="49"/>
      <c r="L54" s="47"/>
      <c r="M54" s="47"/>
      <c r="N54" s="46"/>
      <c r="O54" s="229"/>
      <c r="P54" s="348"/>
      <c r="Q54" s="343"/>
      <c r="R54" s="343"/>
      <c r="S54" s="343"/>
      <c r="T54" s="343"/>
      <c r="U54" s="343"/>
      <c r="V54" s="343"/>
      <c r="W54" s="343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</row>
    <row r="55" spans="3:34" ht="15">
      <c r="C55" s="235"/>
      <c r="D55" s="45"/>
      <c r="E55" s="47"/>
      <c r="F55" s="49"/>
      <c r="G55" s="49"/>
      <c r="H55" s="49"/>
      <c r="I55" s="49"/>
      <c r="J55" s="49"/>
      <c r="K55" s="49"/>
      <c r="L55" s="47"/>
      <c r="M55" s="47"/>
      <c r="N55" s="46"/>
      <c r="O55" s="229"/>
      <c r="P55" s="348"/>
      <c r="Q55" s="343"/>
      <c r="R55" s="343"/>
      <c r="S55" s="343"/>
      <c r="T55" s="343"/>
      <c r="U55" s="343"/>
      <c r="V55" s="343"/>
      <c r="W55" s="343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</row>
    <row r="56" spans="3:34" ht="15">
      <c r="C56" s="235"/>
      <c r="D56" s="45"/>
      <c r="E56" s="47"/>
      <c r="F56" s="49"/>
      <c r="G56" s="49"/>
      <c r="H56" s="49"/>
      <c r="I56" s="49"/>
      <c r="J56" s="49"/>
      <c r="K56" s="49"/>
      <c r="L56" s="47"/>
      <c r="M56" s="47"/>
      <c r="N56" s="46"/>
      <c r="O56" s="229"/>
      <c r="P56" s="348"/>
      <c r="Q56" s="343"/>
      <c r="R56" s="343"/>
      <c r="S56" s="343"/>
      <c r="T56" s="343"/>
      <c r="U56" s="343"/>
      <c r="V56" s="343"/>
      <c r="W56" s="343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</row>
    <row r="57" spans="3:34" ht="15">
      <c r="C57" s="235"/>
      <c r="D57" s="51"/>
      <c r="E57" s="52"/>
      <c r="F57" s="52"/>
      <c r="G57" s="52"/>
      <c r="H57" s="52"/>
      <c r="I57" s="52"/>
      <c r="J57" s="52"/>
      <c r="K57" s="52"/>
      <c r="L57" s="52"/>
      <c r="M57" s="52"/>
      <c r="N57" s="50"/>
      <c r="O57" s="229"/>
      <c r="P57" s="348"/>
      <c r="Q57" s="343"/>
      <c r="R57" s="343"/>
      <c r="S57" s="343"/>
      <c r="T57" s="343"/>
      <c r="U57" s="343"/>
      <c r="V57" s="343"/>
      <c r="W57" s="343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</row>
    <row r="58" spans="3:34" ht="24.75" customHeight="1">
      <c r="C58" s="236"/>
      <c r="D58" s="237"/>
      <c r="E58" s="231"/>
      <c r="F58" s="231"/>
      <c r="G58" s="231"/>
      <c r="H58" s="231"/>
      <c r="I58" s="231"/>
      <c r="J58" s="231"/>
      <c r="K58" s="231"/>
      <c r="L58" s="231"/>
      <c r="M58" s="231"/>
      <c r="N58" s="231"/>
      <c r="O58" s="230"/>
      <c r="P58" s="344"/>
      <c r="Q58" s="345"/>
      <c r="R58" s="345"/>
      <c r="S58" s="345"/>
      <c r="T58" s="345"/>
      <c r="U58" s="345"/>
      <c r="V58" s="345"/>
      <c r="W58" s="345"/>
    </row>
    <row r="59" spans="3:34"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</row>
    <row r="60" spans="3:34"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</row>
    <row r="61" spans="3:34"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</row>
    <row r="62" spans="3:34"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</row>
    <row r="186" spans="3:3">
      <c r="C186" s="37"/>
    </row>
    <row r="187" spans="3:3">
      <c r="C187" s="37"/>
    </row>
    <row r="188" spans="3:3">
      <c r="C188" s="37"/>
    </row>
    <row r="189" spans="3:3">
      <c r="C189" s="37"/>
    </row>
    <row r="190" spans="3:3">
      <c r="C190" s="37"/>
    </row>
    <row r="191" spans="3:3">
      <c r="C191" s="37"/>
    </row>
    <row r="192" spans="3:3">
      <c r="C192" s="37"/>
    </row>
    <row r="193" spans="3:33"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</row>
    <row r="194" spans="3:33">
      <c r="C194" s="37"/>
      <c r="D194" s="37"/>
      <c r="E194" s="164"/>
      <c r="F194" s="164"/>
      <c r="G194" s="164"/>
      <c r="H194" s="164"/>
      <c r="I194" s="164"/>
      <c r="J194" s="164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</row>
  </sheetData>
  <sheetProtection algorithmName="SHA-512" hashValue="qII2Y4VfEK+nbcX8Tu2Gp1OtDC9cIpWKPxQz8LSIALW+u7hJA1EMIAl2G1lk42XygHG8dYpevEjCp5fb4dJwtQ==" saltValue="pOJIXnvgpOTS7gl6h7Rffw==" spinCount="100000" sheet="1" formatCells="0" formatColumns="0" formatRows="0" insertColumns="0" insertRows="0" deleteColumns="0" deleteRows="0"/>
  <mergeCells count="32">
    <mergeCell ref="E10:G10"/>
    <mergeCell ref="H4:L4"/>
    <mergeCell ref="E25:G25"/>
    <mergeCell ref="E37:G37"/>
    <mergeCell ref="E13:G13"/>
    <mergeCell ref="E15:G15"/>
    <mergeCell ref="E17:G17"/>
    <mergeCell ref="E19:G19"/>
    <mergeCell ref="E16:G16"/>
    <mergeCell ref="E23:G23"/>
    <mergeCell ref="E28:G28"/>
    <mergeCell ref="E38:G38"/>
    <mergeCell ref="E39:G39"/>
    <mergeCell ref="E40:G40"/>
    <mergeCell ref="E34:G34"/>
    <mergeCell ref="E35:G35"/>
    <mergeCell ref="D2:N2"/>
    <mergeCell ref="E36:G36"/>
    <mergeCell ref="E29:G29"/>
    <mergeCell ref="E32:G32"/>
    <mergeCell ref="E26:G26"/>
    <mergeCell ref="E27:G27"/>
    <mergeCell ref="E6:G6"/>
    <mergeCell ref="E8:G8"/>
    <mergeCell ref="E4:G4"/>
    <mergeCell ref="E9:G9"/>
    <mergeCell ref="E11:G11"/>
    <mergeCell ref="E22:G22"/>
    <mergeCell ref="E24:G24"/>
    <mergeCell ref="E12:G12"/>
    <mergeCell ref="E14:G14"/>
    <mergeCell ref="E21:G21"/>
  </mergeCells>
  <phoneticPr fontId="3" type="noConversion"/>
  <printOptions horizontalCentered="1" verticalCentered="1"/>
  <pageMargins left="0" right="0" top="0" bottom="0" header="0" footer="0"/>
  <pageSetup paperSize="9" scale="62" orientation="landscape" horizontalDpi="4294967292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-0.249977111117893"/>
    <pageSetUpPr autoPageBreaks="0"/>
  </sheetPr>
  <dimension ref="C1:AI195"/>
  <sheetViews>
    <sheetView showGridLines="0" showRowColHeaders="0" showOutlineSymbols="0" zoomScale="75" zoomScaleNormal="75" workbookViewId="0">
      <pane xSplit="7" ySplit="2" topLeftCell="H16" activePane="bottomRight" state="frozen"/>
      <selection activeCell="I18" sqref="I18"/>
      <selection pane="topRight" activeCell="I18" sqref="I18"/>
      <selection pane="bottomLeft" activeCell="I18" sqref="I18"/>
      <selection pane="bottomRight" activeCell="E41" sqref="E41:G41"/>
    </sheetView>
  </sheetViews>
  <sheetFormatPr defaultColWidth="11.42578125" defaultRowHeight="12.75"/>
  <cols>
    <col min="1" max="1" width="0" hidden="1" customWidth="1"/>
    <col min="2" max="2" width="4.7109375" customWidth="1"/>
    <col min="3" max="3" width="5.7109375" customWidth="1"/>
    <col min="4" max="4" width="3.7109375" customWidth="1"/>
    <col min="5" max="5" width="11.140625" customWidth="1"/>
    <col min="6" max="7" width="12.140625" customWidth="1"/>
    <col min="8" max="8" width="7.7109375" customWidth="1"/>
    <col min="9" max="13" width="18.7109375" customWidth="1"/>
    <col min="14" max="14" width="3.7109375" customWidth="1"/>
    <col min="15" max="15" width="5.7109375" customWidth="1"/>
    <col min="16" max="35" width="15.7109375" customWidth="1"/>
  </cols>
  <sheetData>
    <row r="1" spans="3:35" ht="12.75" customHeight="1" thickBot="1"/>
    <row r="2" spans="3:35" ht="33" customHeight="1" thickTop="1" thickBot="1">
      <c r="C2" s="631"/>
      <c r="D2" s="813" t="s">
        <v>287</v>
      </c>
      <c r="E2" s="813"/>
      <c r="F2" s="813"/>
      <c r="G2" s="813"/>
      <c r="H2" s="813"/>
      <c r="I2" s="813"/>
      <c r="J2" s="813"/>
      <c r="K2" s="813"/>
      <c r="L2" s="813"/>
      <c r="M2" s="813"/>
      <c r="N2" s="813"/>
      <c r="O2" s="632"/>
      <c r="P2" s="345"/>
      <c r="Q2" s="345"/>
      <c r="R2" s="345"/>
      <c r="S2" s="345"/>
      <c r="T2" s="345"/>
      <c r="U2" s="345"/>
    </row>
    <row r="3" spans="3:35" ht="15" thickTop="1">
      <c r="C3" s="232"/>
      <c r="D3" s="45"/>
      <c r="E3" s="47"/>
      <c r="F3" s="47"/>
      <c r="G3" s="47"/>
      <c r="H3" s="47"/>
      <c r="I3" s="47"/>
      <c r="J3" s="47"/>
      <c r="K3" s="47"/>
      <c r="L3" s="47"/>
      <c r="M3" s="47"/>
      <c r="N3" s="46"/>
      <c r="O3" s="238"/>
      <c r="P3" s="345"/>
      <c r="Q3" s="345"/>
      <c r="R3" s="345"/>
      <c r="S3" s="345"/>
      <c r="T3" s="345"/>
      <c r="U3" s="345"/>
    </row>
    <row r="4" spans="3:35" ht="30.75">
      <c r="C4" s="232"/>
      <c r="D4" s="45"/>
      <c r="E4" s="801" t="str">
        <f>'INICIO '!C3</f>
        <v>Santroni Parson</v>
      </c>
      <c r="F4" s="802">
        <f>'Resumen Balance'!F4</f>
        <v>0</v>
      </c>
      <c r="G4" s="802">
        <f>'Resumen Balance'!G4</f>
        <v>0</v>
      </c>
      <c r="H4" s="269"/>
      <c r="I4" s="814" t="s">
        <v>124</v>
      </c>
      <c r="J4" s="814"/>
      <c r="K4" s="814"/>
      <c r="L4" s="814"/>
      <c r="M4" s="814"/>
      <c r="N4" s="46"/>
      <c r="O4" s="238"/>
      <c r="P4" s="345"/>
      <c r="Q4" s="345"/>
      <c r="R4" s="345"/>
      <c r="S4" s="345"/>
      <c r="T4" s="345"/>
      <c r="U4" s="345"/>
    </row>
    <row r="5" spans="3:35" ht="16.5">
      <c r="C5" s="232"/>
      <c r="D5" s="45"/>
      <c r="E5" s="131"/>
      <c r="F5" s="131"/>
      <c r="G5" s="131"/>
      <c r="H5" s="131"/>
      <c r="I5" s="131"/>
      <c r="J5" s="131"/>
      <c r="K5" s="131"/>
      <c r="L5" s="131"/>
      <c r="M5" s="131"/>
      <c r="N5" s="46"/>
      <c r="O5" s="238"/>
      <c r="P5" s="345"/>
      <c r="Q5" s="345"/>
      <c r="R5" s="345"/>
      <c r="S5" s="345"/>
      <c r="T5" s="345"/>
      <c r="U5" s="345"/>
    </row>
    <row r="6" spans="3:35" ht="20.25">
      <c r="C6" s="233"/>
      <c r="D6" s="45"/>
      <c r="E6" s="799" t="str">
        <f>'20Ratios'!$D$27</f>
        <v>GARANTÍA y estabilidad</v>
      </c>
      <c r="F6" s="799"/>
      <c r="G6" s="799"/>
      <c r="H6" s="278"/>
      <c r="I6" s="264">
        <f>'Resumen Balance'!I6</f>
        <v>2023</v>
      </c>
      <c r="J6" s="264">
        <f>'Resumen Balance'!J6</f>
        <v>2022</v>
      </c>
      <c r="K6" s="264">
        <f>'Resumen Balance'!K6</f>
        <v>2021</v>
      </c>
      <c r="L6" s="264">
        <f>'Resumen Balance'!L6</f>
        <v>2020</v>
      </c>
      <c r="M6" s="264">
        <f>'Resumen Balance'!M6</f>
        <v>2019</v>
      </c>
      <c r="N6" s="46"/>
      <c r="O6" s="239"/>
      <c r="P6" s="347"/>
      <c r="Q6" s="347"/>
      <c r="R6" s="347"/>
      <c r="S6" s="347"/>
      <c r="T6" s="347"/>
      <c r="U6" s="347"/>
      <c r="V6" s="57"/>
      <c r="W6" s="57"/>
      <c r="X6" s="57"/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</row>
    <row r="7" spans="3:35" ht="6" customHeight="1">
      <c r="C7" s="234"/>
      <c r="D7" s="45"/>
      <c r="E7" s="165"/>
      <c r="F7" s="166"/>
      <c r="G7" s="166"/>
      <c r="H7" s="166"/>
      <c r="I7" s="166"/>
      <c r="J7" s="166"/>
      <c r="K7" s="166"/>
      <c r="L7" s="166"/>
      <c r="M7" s="165"/>
      <c r="N7" s="46"/>
      <c r="O7" s="240"/>
      <c r="P7" s="349"/>
      <c r="Q7" s="349"/>
      <c r="R7" s="349"/>
      <c r="S7" s="349"/>
      <c r="T7" s="349"/>
      <c r="U7" s="349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</row>
    <row r="8" spans="3:35" ht="17.25">
      <c r="C8" s="235"/>
      <c r="D8" s="45"/>
      <c r="E8" s="810" t="str">
        <f>'20Ratios'!D28</f>
        <v>Garantía</v>
      </c>
      <c r="F8" s="810"/>
      <c r="G8" s="810"/>
      <c r="H8" s="172"/>
      <c r="I8" s="333">
        <f>'20Ratios'!E28</f>
        <v>1.2431279481672519</v>
      </c>
      <c r="J8" s="333">
        <f>'20Ratios'!F28</f>
        <v>0.99497516038049905</v>
      </c>
      <c r="K8" s="333">
        <f>'20Ratios'!G28</f>
        <v>0</v>
      </c>
      <c r="L8" s="333">
        <f>'20Ratios'!H28</f>
        <v>0</v>
      </c>
      <c r="M8" s="334">
        <f>'20Ratios'!I28</f>
        <v>0</v>
      </c>
      <c r="N8" s="46"/>
      <c r="O8" s="240"/>
      <c r="P8" s="343"/>
      <c r="Q8" s="343"/>
      <c r="R8" s="343"/>
      <c r="S8" s="343"/>
      <c r="T8" s="343"/>
      <c r="U8" s="343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</row>
    <row r="9" spans="3:35" ht="17.25">
      <c r="C9" s="235"/>
      <c r="D9" s="45"/>
      <c r="E9" s="810" t="str">
        <f>'20Ratios'!D29</f>
        <v>Consistencia</v>
      </c>
      <c r="F9" s="810"/>
      <c r="G9" s="810"/>
      <c r="H9" s="172"/>
      <c r="I9" s="333">
        <f>'20Ratios'!E29</f>
        <v>2.7657073632008649</v>
      </c>
      <c r="J9" s="333">
        <f>'20Ratios'!F29</f>
        <v>3.3549345021960697</v>
      </c>
      <c r="K9" s="333">
        <f>'20Ratios'!G29</f>
        <v>0</v>
      </c>
      <c r="L9" s="333">
        <f>'20Ratios'!H29</f>
        <v>0</v>
      </c>
      <c r="M9" s="334">
        <f>'20Ratios'!I29</f>
        <v>0</v>
      </c>
      <c r="N9" s="46"/>
      <c r="O9" s="240"/>
      <c r="P9" s="343"/>
      <c r="Q9" s="343"/>
      <c r="R9" s="343"/>
      <c r="S9" s="343"/>
      <c r="T9" s="343"/>
      <c r="U9" s="343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</row>
    <row r="10" spans="3:35" ht="17.25">
      <c r="C10" s="235"/>
      <c r="D10" s="45"/>
      <c r="E10" s="810" t="str">
        <f>'20Ratios'!D30</f>
        <v>Estabilidad</v>
      </c>
      <c r="F10" s="810"/>
      <c r="G10" s="810"/>
      <c r="H10" s="172"/>
      <c r="I10" s="333">
        <f>'20Ratios'!E30</f>
        <v>1.0624807282218329</v>
      </c>
      <c r="J10" s="333">
        <f>'20Ratios'!F30</f>
        <v>1.3719086109132141</v>
      </c>
      <c r="K10" s="333">
        <f>'20Ratios'!G30</f>
        <v>0</v>
      </c>
      <c r="L10" s="333">
        <f>'20Ratios'!H30</f>
        <v>0</v>
      </c>
      <c r="M10" s="334">
        <f>'20Ratios'!I30</f>
        <v>0</v>
      </c>
      <c r="N10" s="46"/>
      <c r="O10" s="240"/>
      <c r="P10" s="343"/>
      <c r="Q10" s="343"/>
      <c r="R10" s="343"/>
      <c r="S10" s="343"/>
      <c r="T10" s="343"/>
      <c r="U10" s="343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</row>
    <row r="11" spans="3:35" ht="6" customHeight="1">
      <c r="C11" s="235"/>
      <c r="D11" s="45"/>
      <c r="E11" s="167"/>
      <c r="F11" s="167"/>
      <c r="G11" s="167"/>
      <c r="H11" s="167"/>
      <c r="I11" s="168"/>
      <c r="J11" s="168"/>
      <c r="K11" s="168"/>
      <c r="L11" s="168"/>
      <c r="M11" s="169"/>
      <c r="N11" s="46"/>
      <c r="O11" s="240"/>
      <c r="P11" s="343"/>
      <c r="Q11" s="343"/>
      <c r="R11" s="343"/>
      <c r="S11" s="343"/>
      <c r="T11" s="343"/>
      <c r="U11" s="343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</row>
    <row r="12" spans="3:35" ht="6" customHeight="1">
      <c r="C12" s="235"/>
      <c r="D12" s="45"/>
      <c r="E12" s="811"/>
      <c r="F12" s="811"/>
      <c r="G12" s="811"/>
      <c r="H12" s="167"/>
      <c r="I12" s="170"/>
      <c r="J12" s="170"/>
      <c r="K12" s="170"/>
      <c r="L12" s="170"/>
      <c r="M12" s="171"/>
      <c r="N12" s="46"/>
      <c r="O12" s="240"/>
      <c r="P12" s="343"/>
      <c r="Q12" s="343"/>
      <c r="R12" s="343"/>
      <c r="S12" s="343"/>
      <c r="T12" s="343"/>
      <c r="U12" s="343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</row>
    <row r="13" spans="3:35" ht="20.25">
      <c r="C13" s="235"/>
      <c r="D13" s="45"/>
      <c r="E13" s="799" t="s">
        <v>38</v>
      </c>
      <c r="F13" s="799"/>
      <c r="G13" s="799"/>
      <c r="H13" s="278"/>
      <c r="I13" s="264">
        <f>I6</f>
        <v>2023</v>
      </c>
      <c r="J13" s="264">
        <f>J6</f>
        <v>2022</v>
      </c>
      <c r="K13" s="264">
        <f>K6</f>
        <v>2021</v>
      </c>
      <c r="L13" s="264">
        <f>L6</f>
        <v>2020</v>
      </c>
      <c r="M13" s="264">
        <f>M6</f>
        <v>2019</v>
      </c>
      <c r="N13" s="46"/>
      <c r="O13" s="240"/>
      <c r="P13" s="343"/>
      <c r="Q13" s="343"/>
      <c r="R13" s="343"/>
      <c r="S13" s="343"/>
      <c r="T13" s="343"/>
      <c r="U13" s="343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55"/>
      <c r="AH13" s="55"/>
      <c r="AI13" s="55"/>
    </row>
    <row r="14" spans="3:35" ht="6" customHeight="1">
      <c r="C14" s="235"/>
      <c r="D14" s="45"/>
      <c r="E14" s="155"/>
      <c r="F14" s="155"/>
      <c r="G14" s="155"/>
      <c r="H14" s="155"/>
      <c r="I14" s="156"/>
      <c r="J14" s="156"/>
      <c r="K14" s="156"/>
      <c r="L14" s="156"/>
      <c r="M14" s="156"/>
      <c r="N14" s="46"/>
      <c r="O14" s="240"/>
      <c r="P14" s="343"/>
      <c r="Q14" s="343"/>
      <c r="R14" s="343"/>
      <c r="S14" s="343"/>
      <c r="T14" s="343"/>
      <c r="U14" s="343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</row>
    <row r="15" spans="3:35" ht="17.25">
      <c r="C15" s="235"/>
      <c r="D15" s="45"/>
      <c r="E15" s="810" t="str">
        <f>'20Ratios'!D18</f>
        <v>Solvencia o Liquidez</v>
      </c>
      <c r="F15" s="810"/>
      <c r="G15" s="810"/>
      <c r="H15" s="172"/>
      <c r="I15" s="333">
        <f>'20Ratios'!E18</f>
        <v>0.86091634224932623</v>
      </c>
      <c r="J15" s="333">
        <f>'20Ratios'!F18</f>
        <v>0.57688774680656185</v>
      </c>
      <c r="K15" s="333">
        <f>'20Ratios'!G18</f>
        <v>0</v>
      </c>
      <c r="L15" s="333">
        <f>'20Ratios'!H18</f>
        <v>0</v>
      </c>
      <c r="M15" s="333">
        <f>'20Ratios'!I18</f>
        <v>0</v>
      </c>
      <c r="N15" s="46"/>
      <c r="O15" s="240"/>
      <c r="P15" s="343"/>
      <c r="Q15" s="343"/>
      <c r="R15" s="343"/>
      <c r="S15" s="343"/>
      <c r="T15" s="343"/>
      <c r="U15" s="343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</row>
    <row r="16" spans="3:35" ht="17.25">
      <c r="C16" s="235"/>
      <c r="D16" s="45"/>
      <c r="E16" s="810" t="str">
        <f>'20Ratios'!D19</f>
        <v>Tesorería (Prueba Acida)</v>
      </c>
      <c r="F16" s="810"/>
      <c r="G16" s="810"/>
      <c r="H16" s="172"/>
      <c r="I16" s="333">
        <f>'20Ratios'!E19</f>
        <v>0.86091634224932623</v>
      </c>
      <c r="J16" s="333">
        <f>'20Ratios'!F19</f>
        <v>0.57688774680656185</v>
      </c>
      <c r="K16" s="333">
        <f>'20Ratios'!G19</f>
        <v>0</v>
      </c>
      <c r="L16" s="333">
        <f>'20Ratios'!H19</f>
        <v>0</v>
      </c>
      <c r="M16" s="333">
        <f>'20Ratios'!I19</f>
        <v>0</v>
      </c>
      <c r="N16" s="46"/>
      <c r="O16" s="240"/>
      <c r="P16" s="343"/>
      <c r="Q16" s="343"/>
      <c r="R16" s="343"/>
      <c r="S16" s="343"/>
      <c r="T16" s="343"/>
      <c r="U16" s="343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</row>
    <row r="17" spans="3:35" ht="17.25">
      <c r="C17" s="235"/>
      <c r="D17" s="45"/>
      <c r="E17" s="810" t="str">
        <f>'20Ratios'!D20</f>
        <v>Disponibilidad</v>
      </c>
      <c r="F17" s="810"/>
      <c r="G17" s="810"/>
      <c r="H17" s="172"/>
      <c r="I17" s="333">
        <f>'20Ratios'!E20</f>
        <v>0.19814943649296685</v>
      </c>
      <c r="J17" s="333">
        <f>'20Ratios'!F20</f>
        <v>0.24779643754253172</v>
      </c>
      <c r="K17" s="333">
        <f>'20Ratios'!G20</f>
        <v>0</v>
      </c>
      <c r="L17" s="333">
        <f>'20Ratios'!H20</f>
        <v>0</v>
      </c>
      <c r="M17" s="333">
        <f>'20Ratios'!I20</f>
        <v>0</v>
      </c>
      <c r="N17" s="46"/>
      <c r="O17" s="240"/>
      <c r="P17" s="343"/>
      <c r="Q17" s="343"/>
      <c r="R17" s="343"/>
      <c r="S17" s="343"/>
      <c r="T17" s="343"/>
      <c r="U17" s="343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</row>
    <row r="18" spans="3:35" ht="6" customHeight="1">
      <c r="C18" s="235"/>
      <c r="D18" s="45"/>
      <c r="E18" s="812"/>
      <c r="F18" s="812"/>
      <c r="G18" s="812"/>
      <c r="H18" s="172"/>
      <c r="I18" s="132"/>
      <c r="J18" s="132"/>
      <c r="K18" s="132"/>
      <c r="L18" s="132"/>
      <c r="M18" s="131"/>
      <c r="N18" s="46"/>
      <c r="O18" s="240"/>
      <c r="P18" s="343"/>
      <c r="Q18" s="343"/>
      <c r="R18" s="343"/>
      <c r="S18" s="343"/>
      <c r="T18" s="343"/>
      <c r="U18" s="343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</row>
    <row r="19" spans="3:35" ht="6" customHeight="1">
      <c r="C19" s="235"/>
      <c r="D19" s="45"/>
      <c r="E19" s="172"/>
      <c r="F19" s="172"/>
      <c r="G19" s="172"/>
      <c r="H19" s="172"/>
      <c r="I19" s="132"/>
      <c r="J19" s="132"/>
      <c r="K19" s="132"/>
      <c r="L19" s="132"/>
      <c r="M19" s="131"/>
      <c r="N19" s="46"/>
      <c r="O19" s="240"/>
      <c r="P19" s="343"/>
      <c r="Q19" s="343"/>
      <c r="R19" s="343"/>
      <c r="S19" s="343"/>
      <c r="T19" s="343"/>
      <c r="U19" s="343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</row>
    <row r="20" spans="3:35" ht="20.25">
      <c r="C20" s="235"/>
      <c r="D20" s="45"/>
      <c r="E20" s="799" t="s">
        <v>173</v>
      </c>
      <c r="F20" s="799"/>
      <c r="G20" s="799"/>
      <c r="H20" s="278"/>
      <c r="I20" s="264">
        <f>I13</f>
        <v>2023</v>
      </c>
      <c r="J20" s="264">
        <f>J13</f>
        <v>2022</v>
      </c>
      <c r="K20" s="264">
        <f>K13</f>
        <v>2021</v>
      </c>
      <c r="L20" s="264">
        <f>L13</f>
        <v>2020</v>
      </c>
      <c r="M20" s="264">
        <f>M13</f>
        <v>2019</v>
      </c>
      <c r="N20" s="46"/>
      <c r="O20" s="240"/>
      <c r="P20" s="343"/>
      <c r="Q20" s="343"/>
      <c r="R20" s="343"/>
      <c r="S20" s="343"/>
      <c r="T20" s="343"/>
      <c r="U20" s="343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55"/>
      <c r="AG20" s="55"/>
      <c r="AH20" s="55"/>
      <c r="AI20" s="55"/>
    </row>
    <row r="21" spans="3:35" ht="6" customHeight="1">
      <c r="C21" s="235"/>
      <c r="D21" s="45"/>
      <c r="E21" s="155"/>
      <c r="F21" s="155"/>
      <c r="G21" s="155"/>
      <c r="H21" s="155"/>
      <c r="I21" s="156"/>
      <c r="J21" s="156"/>
      <c r="K21" s="156"/>
      <c r="L21" s="156"/>
      <c r="M21" s="156"/>
      <c r="N21" s="46"/>
      <c r="O21" s="240"/>
      <c r="P21" s="343"/>
      <c r="Q21" s="343"/>
      <c r="R21" s="343"/>
      <c r="S21" s="343"/>
      <c r="T21" s="343"/>
      <c r="U21" s="343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</row>
    <row r="22" spans="3:35" ht="17.25">
      <c r="C22" s="235"/>
      <c r="D22" s="45"/>
      <c r="E22" s="810" t="str">
        <f>'20Ratios'!D23</f>
        <v>Endeudamiento</v>
      </c>
      <c r="F22" s="810"/>
      <c r="G22" s="810"/>
      <c r="H22" s="172"/>
      <c r="I22" s="333">
        <f>'20Ratios'!E23</f>
        <v>1.3532684596623599</v>
      </c>
      <c r="J22" s="333">
        <f>'20Ratios'!F23</f>
        <v>2.1789128233699855</v>
      </c>
      <c r="K22" s="333">
        <f>'20Ratios'!G23</f>
        <v>0</v>
      </c>
      <c r="L22" s="333">
        <f>'20Ratios'!H23</f>
        <v>0</v>
      </c>
      <c r="M22" s="333">
        <f>'20Ratios'!I23</f>
        <v>0</v>
      </c>
      <c r="N22" s="46"/>
      <c r="O22" s="240"/>
      <c r="P22" s="343"/>
      <c r="Q22" s="343"/>
      <c r="R22" s="343"/>
      <c r="S22" s="343"/>
      <c r="T22" s="343"/>
      <c r="U22" s="343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</row>
    <row r="23" spans="3:35" ht="17.25">
      <c r="C23" s="235"/>
      <c r="D23" s="45"/>
      <c r="E23" s="810" t="str">
        <f>'20Ratios'!D24</f>
        <v>Endeud. Corto Plazo</v>
      </c>
      <c r="F23" s="810"/>
      <c r="G23" s="810"/>
      <c r="H23" s="172"/>
      <c r="I23" s="333">
        <f>'20Ratios'!E24</f>
        <v>0.72946379010062923</v>
      </c>
      <c r="J23" s="333">
        <f>'20Ratios'!F24</f>
        <v>1.4870869541546818</v>
      </c>
      <c r="K23" s="333">
        <f>'20Ratios'!G24</f>
        <v>0</v>
      </c>
      <c r="L23" s="333">
        <f>'20Ratios'!H24</f>
        <v>0</v>
      </c>
      <c r="M23" s="333">
        <f>'20Ratios'!I24</f>
        <v>0</v>
      </c>
      <c r="N23" s="46"/>
      <c r="O23" s="240"/>
      <c r="P23" s="343"/>
      <c r="Q23" s="343"/>
      <c r="R23" s="343"/>
      <c r="S23" s="343"/>
      <c r="T23" s="343"/>
      <c r="U23" s="343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</row>
    <row r="24" spans="3:35" ht="6" customHeight="1">
      <c r="C24" s="235"/>
      <c r="D24" s="45"/>
      <c r="E24" s="167"/>
      <c r="F24" s="167"/>
      <c r="G24" s="167"/>
      <c r="H24" s="167"/>
      <c r="I24" s="168"/>
      <c r="J24" s="168"/>
      <c r="K24" s="168"/>
      <c r="L24" s="168"/>
      <c r="M24" s="168"/>
      <c r="N24" s="46"/>
      <c r="O24" s="240"/>
      <c r="P24" s="343"/>
      <c r="Q24" s="343"/>
      <c r="R24" s="343"/>
      <c r="S24" s="343"/>
      <c r="T24" s="343"/>
      <c r="U24" s="343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</row>
    <row r="25" spans="3:35" ht="6" customHeight="1">
      <c r="C25" s="235"/>
      <c r="D25" s="45"/>
      <c r="E25" s="131"/>
      <c r="F25" s="132"/>
      <c r="G25" s="132"/>
      <c r="H25" s="132"/>
      <c r="I25" s="132"/>
      <c r="J25" s="132"/>
      <c r="K25" s="132"/>
      <c r="L25" s="132"/>
      <c r="M25" s="131"/>
      <c r="N25" s="46"/>
      <c r="O25" s="240"/>
      <c r="P25" s="343"/>
      <c r="Q25" s="343"/>
      <c r="R25" s="343"/>
      <c r="S25" s="343"/>
      <c r="T25" s="343"/>
      <c r="U25" s="343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</row>
    <row r="26" spans="3:35" ht="20.25">
      <c r="C26" s="235"/>
      <c r="D26" s="45"/>
      <c r="E26" s="799" t="s">
        <v>40</v>
      </c>
      <c r="F26" s="799"/>
      <c r="G26" s="799"/>
      <c r="H26" s="278"/>
      <c r="I26" s="264">
        <f>I13</f>
        <v>2023</v>
      </c>
      <c r="J26" s="264">
        <f>J13</f>
        <v>2022</v>
      </c>
      <c r="K26" s="264">
        <f>K13</f>
        <v>2021</v>
      </c>
      <c r="L26" s="264">
        <f>L13</f>
        <v>2020</v>
      </c>
      <c r="M26" s="264">
        <f>M13</f>
        <v>2019</v>
      </c>
      <c r="N26" s="46"/>
      <c r="O26" s="240"/>
      <c r="P26" s="343"/>
      <c r="Q26" s="343"/>
      <c r="R26" s="343"/>
      <c r="S26" s="343"/>
      <c r="T26" s="343"/>
      <c r="U26" s="343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</row>
    <row r="27" spans="3:35" ht="6" customHeight="1">
      <c r="C27" s="235"/>
      <c r="D27" s="45"/>
      <c r="E27" s="165"/>
      <c r="F27" s="166"/>
      <c r="G27" s="166"/>
      <c r="H27" s="166"/>
      <c r="I27" s="166"/>
      <c r="J27" s="166"/>
      <c r="K27" s="166"/>
      <c r="L27" s="166"/>
      <c r="M27" s="165"/>
      <c r="N27" s="46"/>
      <c r="O27" s="240"/>
      <c r="P27" s="343"/>
      <c r="Q27" s="343"/>
      <c r="R27" s="343"/>
      <c r="S27" s="343"/>
      <c r="T27" s="343"/>
      <c r="U27" s="343"/>
      <c r="V27" s="55"/>
      <c r="W27" s="55"/>
      <c r="X27" s="55"/>
      <c r="Y27" s="55"/>
      <c r="Z27" s="55"/>
      <c r="AA27" s="55"/>
      <c r="AB27" s="55"/>
      <c r="AC27" s="55"/>
      <c r="AD27" s="55"/>
      <c r="AE27" s="55"/>
      <c r="AF27" s="55"/>
      <c r="AG27" s="55"/>
      <c r="AH27" s="55"/>
      <c r="AI27" s="55"/>
    </row>
    <row r="28" spans="3:35" ht="17.25">
      <c r="C28" s="235"/>
      <c r="D28" s="45"/>
      <c r="E28" s="810" t="str">
        <f>'20Ratios'!D7</f>
        <v>Rentabilidad Financiera</v>
      </c>
      <c r="F28" s="810"/>
      <c r="G28" s="810"/>
      <c r="H28" s="172"/>
      <c r="I28" s="335">
        <f>'20Ratios'!E7</f>
        <v>0</v>
      </c>
      <c r="J28" s="335">
        <f>'20Ratios'!F7</f>
        <v>0</v>
      </c>
      <c r="K28" s="335">
        <f>'20Ratios'!G7</f>
        <v>0</v>
      </c>
      <c r="L28" s="335">
        <f>'20Ratios'!H7</f>
        <v>0</v>
      </c>
      <c r="M28" s="335">
        <f>'20Ratios'!I7</f>
        <v>0</v>
      </c>
      <c r="N28" s="46"/>
      <c r="O28" s="240"/>
      <c r="P28" s="343"/>
      <c r="Q28" s="343"/>
      <c r="R28" s="343"/>
      <c r="S28" s="343"/>
      <c r="T28" s="343"/>
      <c r="U28" s="343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</row>
    <row r="29" spans="3:35" ht="17.25">
      <c r="C29" s="235"/>
      <c r="D29" s="45"/>
      <c r="E29" s="810" t="str">
        <f>'20Ratios'!D8</f>
        <v>Rentabilidad Económica</v>
      </c>
      <c r="F29" s="810"/>
      <c r="G29" s="810"/>
      <c r="H29" s="172"/>
      <c r="I29" s="335">
        <f>'20Ratios'!E8</f>
        <v>0</v>
      </c>
      <c r="J29" s="335">
        <f>'20Ratios'!F8</f>
        <v>0</v>
      </c>
      <c r="K29" s="335">
        <f>'20Ratios'!G8</f>
        <v>0</v>
      </c>
      <c r="L29" s="335">
        <f>'20Ratios'!H8</f>
        <v>0</v>
      </c>
      <c r="M29" s="335">
        <f>'20Ratios'!I8</f>
        <v>0</v>
      </c>
      <c r="N29" s="46"/>
      <c r="O29" s="240"/>
      <c r="P29" s="343"/>
      <c r="Q29" s="343"/>
      <c r="R29" s="343"/>
      <c r="S29" s="343"/>
      <c r="T29" s="343"/>
      <c r="U29" s="343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</row>
    <row r="30" spans="3:35" ht="17.25">
      <c r="C30" s="235"/>
      <c r="D30" s="45"/>
      <c r="E30" s="810" t="str">
        <f>'20Ratios'!D9</f>
        <v>Rentabilidad del Capital</v>
      </c>
      <c r="F30" s="810"/>
      <c r="G30" s="810"/>
      <c r="H30" s="172"/>
      <c r="I30" s="335">
        <f>'20Ratios'!E9</f>
        <v>0</v>
      </c>
      <c r="J30" s="335">
        <f>'20Ratios'!F9</f>
        <v>0</v>
      </c>
      <c r="K30" s="335">
        <f>'20Ratios'!G9</f>
        <v>0</v>
      </c>
      <c r="L30" s="335">
        <f>'20Ratios'!H9</f>
        <v>0</v>
      </c>
      <c r="M30" s="335">
        <f>'20Ratios'!I9</f>
        <v>0</v>
      </c>
      <c r="N30" s="46"/>
      <c r="O30" s="240"/>
      <c r="P30" s="343"/>
      <c r="Q30" s="343"/>
      <c r="R30" s="343"/>
      <c r="S30" s="343"/>
      <c r="T30" s="343"/>
      <c r="U30" s="343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</row>
    <row r="31" spans="3:35" ht="17.25">
      <c r="C31" s="235"/>
      <c r="D31" s="45"/>
      <c r="E31" s="810" t="str">
        <f>'20Ratios'!D10</f>
        <v>Rentabilidad de las Ventas</v>
      </c>
      <c r="F31" s="810"/>
      <c r="G31" s="810"/>
      <c r="H31" s="172"/>
      <c r="I31" s="335">
        <f>'20Ratios'!E10</f>
        <v>0</v>
      </c>
      <c r="J31" s="335">
        <f>'20Ratios'!F10</f>
        <v>0</v>
      </c>
      <c r="K31" s="335">
        <f>'20Ratios'!G10</f>
        <v>0</v>
      </c>
      <c r="L31" s="335">
        <f>'20Ratios'!H10</f>
        <v>0</v>
      </c>
      <c r="M31" s="335">
        <f>'20Ratios'!I10</f>
        <v>0</v>
      </c>
      <c r="N31" s="46"/>
      <c r="O31" s="240"/>
      <c r="P31" s="343"/>
      <c r="Q31" s="343"/>
      <c r="R31" s="343"/>
      <c r="S31" s="343"/>
      <c r="T31" s="343"/>
      <c r="U31" s="343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</row>
    <row r="32" spans="3:35" ht="6" customHeight="1">
      <c r="C32" s="235"/>
      <c r="D32" s="45"/>
      <c r="E32" s="811"/>
      <c r="F32" s="811"/>
      <c r="G32" s="811"/>
      <c r="H32" s="167"/>
      <c r="I32" s="132"/>
      <c r="J32" s="132"/>
      <c r="K32" s="132"/>
      <c r="L32" s="132"/>
      <c r="M32" s="131"/>
      <c r="N32" s="46"/>
      <c r="O32" s="240"/>
      <c r="P32" s="343"/>
      <c r="Q32" s="343"/>
      <c r="R32" s="343"/>
      <c r="S32" s="343"/>
      <c r="T32" s="343"/>
      <c r="U32" s="343"/>
      <c r="V32" s="55"/>
      <c r="W32" s="55"/>
      <c r="X32" s="55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</row>
    <row r="33" spans="3:35" ht="6" customHeight="1">
      <c r="C33" s="235"/>
      <c r="D33" s="45"/>
      <c r="E33" s="131"/>
      <c r="F33" s="132"/>
      <c r="G33" s="132"/>
      <c r="H33" s="132"/>
      <c r="I33" s="132"/>
      <c r="J33" s="132"/>
      <c r="K33" s="132"/>
      <c r="L33" s="132"/>
      <c r="M33" s="131"/>
      <c r="N33" s="46"/>
      <c r="O33" s="240"/>
      <c r="P33" s="343"/>
      <c r="Q33" s="343"/>
      <c r="R33" s="343"/>
      <c r="S33" s="343"/>
      <c r="T33" s="343"/>
      <c r="U33" s="343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</row>
    <row r="34" spans="3:35" ht="20.25">
      <c r="C34" s="235"/>
      <c r="D34" s="45"/>
      <c r="E34" s="799" t="s">
        <v>451</v>
      </c>
      <c r="F34" s="799"/>
      <c r="G34" s="799"/>
      <c r="H34" s="278"/>
      <c r="I34" s="264">
        <f>I26</f>
        <v>2023</v>
      </c>
      <c r="J34" s="264">
        <f>J26</f>
        <v>2022</v>
      </c>
      <c r="K34" s="264">
        <f>K26</f>
        <v>2021</v>
      </c>
      <c r="L34" s="264">
        <f>L26</f>
        <v>2020</v>
      </c>
      <c r="M34" s="264">
        <f>M26</f>
        <v>2019</v>
      </c>
      <c r="N34" s="46"/>
      <c r="O34" s="240"/>
      <c r="P34" s="343"/>
      <c r="Q34" s="343"/>
      <c r="R34" s="343"/>
      <c r="S34" s="343"/>
      <c r="T34" s="343"/>
      <c r="U34" s="343"/>
      <c r="V34" s="55"/>
      <c r="W34" s="5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</row>
    <row r="35" spans="3:35" ht="6" customHeight="1">
      <c r="C35" s="235"/>
      <c r="D35" s="45"/>
      <c r="E35" s="155"/>
      <c r="F35" s="155"/>
      <c r="G35" s="155"/>
      <c r="H35" s="155"/>
      <c r="I35" s="156"/>
      <c r="J35" s="156"/>
      <c r="K35" s="156"/>
      <c r="L35" s="156"/>
      <c r="M35" s="156"/>
      <c r="N35" s="46"/>
      <c r="O35" s="240"/>
      <c r="P35" s="343"/>
      <c r="Q35" s="343"/>
      <c r="R35" s="343"/>
      <c r="S35" s="343"/>
      <c r="T35" s="343"/>
      <c r="U35" s="343"/>
      <c r="V35" s="55"/>
      <c r="W35" s="55"/>
      <c r="X35" s="55"/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</row>
    <row r="36" spans="3:35" ht="17.25">
      <c r="C36" s="235"/>
      <c r="D36" s="45"/>
      <c r="E36" s="810" t="str">
        <f>'20Ratios'!D13</f>
        <v>Capital de Trabajo</v>
      </c>
      <c r="F36" s="810"/>
      <c r="G36" s="810"/>
      <c r="H36" s="172"/>
      <c r="I36" s="336">
        <f>'20Ratios'!E13</f>
        <v>-2486530.540000001</v>
      </c>
      <c r="J36" s="336">
        <f>'20Ratios'!F13</f>
        <v>-7762673.379999999</v>
      </c>
      <c r="K36" s="336">
        <f>'20Ratios'!G13</f>
        <v>0</v>
      </c>
      <c r="L36" s="336">
        <f>'20Ratios'!H13</f>
        <v>0</v>
      </c>
      <c r="M36" s="337">
        <f>'20Ratios'!I13</f>
        <v>0</v>
      </c>
      <c r="N36" s="46"/>
      <c r="O36" s="240"/>
      <c r="P36" s="343"/>
      <c r="Q36" s="343"/>
      <c r="R36" s="343"/>
      <c r="S36" s="343"/>
      <c r="T36" s="343"/>
      <c r="U36" s="343"/>
      <c r="V36" s="55"/>
      <c r="W36" s="55"/>
      <c r="X36" s="55"/>
      <c r="Y36" s="55"/>
      <c r="Z36" s="55"/>
      <c r="AA36" s="55"/>
      <c r="AB36" s="55"/>
      <c r="AC36" s="55"/>
      <c r="AD36" s="55"/>
      <c r="AE36" s="55"/>
      <c r="AF36" s="55"/>
      <c r="AG36" s="55"/>
      <c r="AH36" s="55"/>
      <c r="AI36" s="55"/>
    </row>
    <row r="37" spans="3:35" ht="17.25">
      <c r="C37" s="235"/>
      <c r="D37" s="45"/>
      <c r="E37" s="810" t="str">
        <f>'20Ratios'!D14</f>
        <v>Ratio Capital de trabajo</v>
      </c>
      <c r="F37" s="810"/>
      <c r="G37" s="810"/>
      <c r="H37" s="172"/>
      <c r="I37" s="333">
        <f>'20Ratios'!E14</f>
        <v>-0.1390836577506738</v>
      </c>
      <c r="J37" s="333">
        <f>'20Ratios'!F14</f>
        <v>-0.4231122531934382</v>
      </c>
      <c r="K37" s="333">
        <f>'20Ratios'!G14</f>
        <v>0</v>
      </c>
      <c r="L37" s="333">
        <f>'20Ratios'!H14</f>
        <v>0</v>
      </c>
      <c r="M37" s="334">
        <f>'20Ratios'!I14</f>
        <v>0</v>
      </c>
      <c r="N37" s="46"/>
      <c r="O37" s="240"/>
      <c r="P37" s="343"/>
      <c r="Q37" s="343"/>
      <c r="R37" s="343"/>
      <c r="S37" s="343"/>
      <c r="T37" s="343"/>
      <c r="U37" s="343"/>
      <c r="V37" s="55"/>
      <c r="W37" s="55"/>
      <c r="X37" s="55"/>
      <c r="Y37" s="55"/>
      <c r="Z37" s="55"/>
      <c r="AA37" s="55"/>
      <c r="AB37" s="55"/>
      <c r="AC37" s="55"/>
      <c r="AD37" s="55"/>
      <c r="AE37" s="55"/>
      <c r="AF37" s="55"/>
      <c r="AG37" s="55"/>
      <c r="AH37" s="55"/>
      <c r="AI37" s="55"/>
    </row>
    <row r="38" spans="3:35" ht="17.25">
      <c r="C38" s="235"/>
      <c r="D38" s="45"/>
      <c r="E38" s="810" t="str">
        <f>'20Ratios'!D15</f>
        <v>Ratio CdT en días</v>
      </c>
      <c r="F38" s="810"/>
      <c r="G38" s="810"/>
      <c r="H38" s="172"/>
      <c r="I38" s="338">
        <f>'20Ratios'!E15</f>
        <v>0</v>
      </c>
      <c r="J38" s="338">
        <f>'20Ratios'!F15</f>
        <v>0</v>
      </c>
      <c r="K38" s="338">
        <f>'20Ratios'!G15</f>
        <v>0</v>
      </c>
      <c r="L38" s="338">
        <f>'20Ratios'!H15</f>
        <v>0</v>
      </c>
      <c r="M38" s="339">
        <f>'20Ratios'!I15</f>
        <v>0</v>
      </c>
      <c r="N38" s="46"/>
      <c r="O38" s="240"/>
      <c r="P38" s="343"/>
      <c r="Q38" s="343"/>
      <c r="R38" s="343"/>
      <c r="S38" s="343"/>
      <c r="T38" s="343"/>
      <c r="U38" s="343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</row>
    <row r="39" spans="3:35" ht="6" customHeight="1">
      <c r="C39" s="235"/>
      <c r="D39" s="45"/>
      <c r="E39" s="167"/>
      <c r="F39" s="167"/>
      <c r="G39" s="167"/>
      <c r="H39" s="167"/>
      <c r="I39" s="173"/>
      <c r="J39" s="173"/>
      <c r="K39" s="173"/>
      <c r="L39" s="173"/>
      <c r="M39" s="174"/>
      <c r="N39" s="46"/>
      <c r="O39" s="240"/>
      <c r="P39" s="343"/>
      <c r="Q39" s="343"/>
      <c r="R39" s="343"/>
      <c r="S39" s="343"/>
      <c r="T39" s="343"/>
      <c r="U39" s="343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  <c r="AG39" s="55"/>
      <c r="AH39" s="55"/>
      <c r="AI39" s="55"/>
    </row>
    <row r="40" spans="3:35" ht="6" customHeight="1">
      <c r="C40" s="235"/>
      <c r="D40" s="45"/>
      <c r="E40" s="131"/>
      <c r="F40" s="132"/>
      <c r="G40" s="132"/>
      <c r="H40" s="132"/>
      <c r="I40" s="132"/>
      <c r="J40" s="132"/>
      <c r="K40" s="132"/>
      <c r="L40" s="132"/>
      <c r="M40" s="131"/>
      <c r="N40" s="46"/>
      <c r="O40" s="240"/>
      <c r="P40" s="343"/>
      <c r="Q40" s="343"/>
      <c r="R40" s="343"/>
      <c r="S40" s="343"/>
      <c r="T40" s="343"/>
      <c r="U40" s="343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</row>
    <row r="41" spans="3:35" ht="20.25">
      <c r="C41" s="235"/>
      <c r="D41" s="45"/>
      <c r="E41" s="799" t="s">
        <v>476</v>
      </c>
      <c r="F41" s="799"/>
      <c r="G41" s="799"/>
      <c r="H41" s="278"/>
      <c r="I41" s="264">
        <f>I26</f>
        <v>2023</v>
      </c>
      <c r="J41" s="264">
        <f>J26</f>
        <v>2022</v>
      </c>
      <c r="K41" s="264">
        <f>K26</f>
        <v>2021</v>
      </c>
      <c r="L41" s="264">
        <f>L26</f>
        <v>2020</v>
      </c>
      <c r="M41" s="264">
        <f>M26</f>
        <v>2019</v>
      </c>
      <c r="N41" s="46"/>
      <c r="O41" s="240"/>
      <c r="P41" s="343"/>
      <c r="Q41" s="343"/>
      <c r="R41" s="343"/>
      <c r="S41" s="343"/>
      <c r="T41" s="343"/>
      <c r="U41" s="343"/>
      <c r="V41" s="55"/>
      <c r="W41" s="55"/>
      <c r="X41" s="55"/>
      <c r="Y41" s="55"/>
      <c r="Z41" s="55"/>
      <c r="AA41" s="55"/>
      <c r="AB41" s="55"/>
      <c r="AC41" s="55"/>
      <c r="AD41" s="55"/>
      <c r="AE41" s="55"/>
      <c r="AF41" s="55"/>
      <c r="AG41" s="55"/>
      <c r="AH41" s="55"/>
      <c r="AI41" s="55"/>
    </row>
    <row r="42" spans="3:35" ht="6" customHeight="1">
      <c r="C42" s="235"/>
      <c r="D42" s="45"/>
      <c r="E42" s="165"/>
      <c r="F42" s="166"/>
      <c r="G42" s="166"/>
      <c r="H42" s="166"/>
      <c r="I42" s="166"/>
      <c r="J42" s="166"/>
      <c r="K42" s="166"/>
      <c r="L42" s="166"/>
      <c r="M42" s="165"/>
      <c r="N42" s="46"/>
      <c r="O42" s="240"/>
      <c r="P42" s="343"/>
      <c r="Q42" s="343"/>
      <c r="R42" s="343"/>
      <c r="S42" s="343"/>
      <c r="T42" s="343"/>
      <c r="U42" s="343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</row>
    <row r="43" spans="3:35" ht="17.25">
      <c r="C43" s="235"/>
      <c r="D43" s="45"/>
      <c r="E43" s="810" t="str">
        <f>'20Ratios'!D33</f>
        <v>Rotación activo</v>
      </c>
      <c r="F43" s="810"/>
      <c r="G43" s="810"/>
      <c r="H43" s="172"/>
      <c r="I43" s="333">
        <f>'20Ratios'!E33</f>
        <v>0</v>
      </c>
      <c r="J43" s="333">
        <f>'20Ratios'!F33</f>
        <v>0</v>
      </c>
      <c r="K43" s="333">
        <f>'20Ratios'!G33</f>
        <v>0</v>
      </c>
      <c r="L43" s="333">
        <f>'20Ratios'!H33</f>
        <v>0</v>
      </c>
      <c r="M43" s="334">
        <f>'20Ratios'!I33</f>
        <v>0</v>
      </c>
      <c r="N43" s="46"/>
      <c r="O43" s="240"/>
      <c r="P43" s="343"/>
      <c r="Q43" s="343"/>
      <c r="R43" s="343"/>
      <c r="S43" s="343"/>
      <c r="T43" s="343"/>
      <c r="U43" s="343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</row>
    <row r="44" spans="3:35" ht="17.25">
      <c r="C44" s="235"/>
      <c r="D44" s="45"/>
      <c r="E44" s="810" t="str">
        <f>'20Ratios'!D34</f>
        <v>Días de inventario</v>
      </c>
      <c r="F44" s="810"/>
      <c r="G44" s="810"/>
      <c r="H44" s="172"/>
      <c r="I44" s="333">
        <f>'20Ratios'!E34</f>
        <v>0</v>
      </c>
      <c r="J44" s="333">
        <f>'20Ratios'!F34</f>
        <v>0</v>
      </c>
      <c r="K44" s="333">
        <f>'20Ratios'!G34</f>
        <v>0</v>
      </c>
      <c r="L44" s="333">
        <f>'20Ratios'!H34</f>
        <v>0</v>
      </c>
      <c r="M44" s="334">
        <f>'20Ratios'!I34</f>
        <v>0</v>
      </c>
      <c r="N44" s="46"/>
      <c r="O44" s="240"/>
      <c r="P44" s="343"/>
      <c r="Q44" s="343"/>
      <c r="R44" s="343"/>
      <c r="S44" s="343"/>
      <c r="T44" s="343"/>
      <c r="U44" s="343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</row>
    <row r="45" spans="3:35" ht="17.25">
      <c r="C45" s="235"/>
      <c r="D45" s="45"/>
      <c r="E45" s="810" t="str">
        <f>'20Ratios'!D35</f>
        <v>Días cobro clientes</v>
      </c>
      <c r="F45" s="810"/>
      <c r="G45" s="810"/>
      <c r="H45" s="172"/>
      <c r="I45" s="338">
        <f>'20Ratios'!E35</f>
        <v>0</v>
      </c>
      <c r="J45" s="338">
        <f>'20Ratios'!F35</f>
        <v>0</v>
      </c>
      <c r="K45" s="338">
        <f>'20Ratios'!G35</f>
        <v>0</v>
      </c>
      <c r="L45" s="338">
        <f>'20Ratios'!H35</f>
        <v>0</v>
      </c>
      <c r="M45" s="338">
        <f>'20Ratios'!I35</f>
        <v>0</v>
      </c>
      <c r="N45" s="46"/>
      <c r="O45" s="240"/>
      <c r="P45" s="343"/>
      <c r="Q45" s="343"/>
      <c r="R45" s="343"/>
      <c r="S45" s="343"/>
      <c r="T45" s="343"/>
      <c r="U45" s="343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</row>
    <row r="46" spans="3:35" ht="17.25">
      <c r="C46" s="235"/>
      <c r="D46" s="45"/>
      <c r="E46" s="810" t="str">
        <f>'20Ratios'!D36</f>
        <v>Días pago proveedores</v>
      </c>
      <c r="F46" s="810"/>
      <c r="G46" s="810"/>
      <c r="H46" s="172"/>
      <c r="I46" s="338">
        <f>'20Ratios'!E36</f>
        <v>0</v>
      </c>
      <c r="J46" s="338">
        <f>'20Ratios'!F36</f>
        <v>0</v>
      </c>
      <c r="K46" s="338">
        <f>'20Ratios'!G36</f>
        <v>0</v>
      </c>
      <c r="L46" s="338">
        <f>'20Ratios'!H36</f>
        <v>0</v>
      </c>
      <c r="M46" s="338">
        <f>'20Ratios'!I36</f>
        <v>0</v>
      </c>
      <c r="N46" s="46"/>
      <c r="O46" s="240"/>
      <c r="P46" s="343"/>
      <c r="Q46" s="343"/>
      <c r="R46" s="343"/>
      <c r="S46" s="343"/>
      <c r="T46" s="343"/>
      <c r="U46" s="343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</row>
    <row r="47" spans="3:35" ht="6" customHeight="1">
      <c r="C47" s="235"/>
      <c r="D47" s="45"/>
      <c r="E47" s="811"/>
      <c r="F47" s="811"/>
      <c r="G47" s="811"/>
      <c r="H47" s="167"/>
      <c r="I47" s="132"/>
      <c r="J47" s="132"/>
      <c r="K47" s="132"/>
      <c r="L47" s="132"/>
      <c r="M47" s="131"/>
      <c r="N47" s="46"/>
      <c r="O47" s="240"/>
      <c r="P47" s="343"/>
      <c r="Q47" s="343"/>
      <c r="R47" s="343"/>
      <c r="S47" s="343"/>
      <c r="T47" s="343"/>
      <c r="U47" s="343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</row>
    <row r="48" spans="3:35" ht="16.5">
      <c r="C48" s="235"/>
      <c r="D48" s="51"/>
      <c r="E48" s="175"/>
      <c r="F48" s="162"/>
      <c r="G48" s="162"/>
      <c r="H48" s="162"/>
      <c r="I48" s="162"/>
      <c r="J48" s="162"/>
      <c r="K48" s="162"/>
      <c r="L48" s="162"/>
      <c r="M48" s="175"/>
      <c r="N48" s="50"/>
      <c r="O48" s="240"/>
      <c r="P48" s="343"/>
      <c r="Q48" s="343"/>
      <c r="R48" s="343"/>
      <c r="S48" s="343"/>
      <c r="T48" s="343"/>
      <c r="U48" s="343"/>
      <c r="V48" s="55"/>
      <c r="W48" s="55"/>
      <c r="X48" s="55"/>
      <c r="Y48" s="55"/>
      <c r="Z48" s="55"/>
      <c r="AA48" s="55"/>
      <c r="AB48" s="55"/>
      <c r="AC48" s="55"/>
      <c r="AD48" s="55"/>
      <c r="AE48" s="55"/>
      <c r="AF48" s="55"/>
      <c r="AG48" s="55"/>
      <c r="AH48" s="55"/>
      <c r="AI48" s="55"/>
    </row>
    <row r="49" spans="3:35" ht="15">
      <c r="C49" s="235"/>
      <c r="D49" s="45"/>
      <c r="E49" s="47"/>
      <c r="F49" s="49"/>
      <c r="G49" s="49"/>
      <c r="H49" s="49"/>
      <c r="I49" s="49"/>
      <c r="J49" s="49"/>
      <c r="K49" s="49"/>
      <c r="L49" s="49"/>
      <c r="M49" s="47"/>
      <c r="N49" s="46"/>
      <c r="O49" s="240"/>
      <c r="P49" s="343"/>
      <c r="Q49" s="343"/>
      <c r="R49" s="343"/>
      <c r="S49" s="343"/>
      <c r="T49" s="343"/>
      <c r="U49" s="343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</row>
    <row r="50" spans="3:35" ht="15">
      <c r="C50" s="235"/>
      <c r="D50" s="45"/>
      <c r="E50" s="47"/>
      <c r="F50" s="49"/>
      <c r="G50" s="49"/>
      <c r="H50" s="49"/>
      <c r="I50" s="49"/>
      <c r="J50" s="49"/>
      <c r="K50" s="49"/>
      <c r="L50" s="49"/>
      <c r="M50" s="47"/>
      <c r="N50" s="46"/>
      <c r="O50" s="240"/>
      <c r="P50" s="343"/>
      <c r="Q50" s="343"/>
      <c r="R50" s="343"/>
      <c r="S50" s="343"/>
      <c r="T50" s="343"/>
      <c r="U50" s="343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</row>
    <row r="51" spans="3:35" ht="15">
      <c r="C51" s="235"/>
      <c r="D51" s="45"/>
      <c r="E51" s="47"/>
      <c r="F51" s="49"/>
      <c r="G51" s="49"/>
      <c r="H51" s="49"/>
      <c r="I51" s="49"/>
      <c r="J51" s="49"/>
      <c r="K51" s="49"/>
      <c r="L51" s="49"/>
      <c r="M51" s="47"/>
      <c r="N51" s="46"/>
      <c r="O51" s="240"/>
      <c r="P51" s="343"/>
      <c r="Q51" s="343"/>
      <c r="R51" s="343"/>
      <c r="S51" s="343"/>
      <c r="T51" s="343"/>
      <c r="U51" s="343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</row>
    <row r="52" spans="3:35" ht="15">
      <c r="C52" s="235"/>
      <c r="D52" s="45"/>
      <c r="E52" s="47"/>
      <c r="F52" s="49"/>
      <c r="G52" s="49"/>
      <c r="H52" s="49"/>
      <c r="I52" s="49"/>
      <c r="J52" s="49"/>
      <c r="K52" s="49"/>
      <c r="L52" s="49"/>
      <c r="M52" s="47"/>
      <c r="N52" s="46"/>
      <c r="O52" s="240"/>
      <c r="P52" s="343"/>
      <c r="Q52" s="343"/>
      <c r="R52" s="343"/>
      <c r="S52" s="343"/>
      <c r="T52" s="343"/>
      <c r="U52" s="343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</row>
    <row r="53" spans="3:35" ht="15">
      <c r="C53" s="235"/>
      <c r="D53" s="45"/>
      <c r="E53" s="47"/>
      <c r="F53" s="49"/>
      <c r="G53" s="49"/>
      <c r="H53" s="49"/>
      <c r="I53" s="49"/>
      <c r="J53" s="49"/>
      <c r="K53" s="49"/>
      <c r="L53" s="49"/>
      <c r="M53" s="47"/>
      <c r="N53" s="46"/>
      <c r="O53" s="240"/>
      <c r="P53" s="343"/>
      <c r="Q53" s="343"/>
      <c r="R53" s="343"/>
      <c r="S53" s="343"/>
      <c r="T53" s="343"/>
      <c r="U53" s="343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</row>
    <row r="54" spans="3:35" ht="15">
      <c r="C54" s="235"/>
      <c r="D54" s="45"/>
      <c r="E54" s="47"/>
      <c r="F54" s="49"/>
      <c r="G54" s="49"/>
      <c r="H54" s="49"/>
      <c r="I54" s="49"/>
      <c r="J54" s="49"/>
      <c r="K54" s="49"/>
      <c r="L54" s="49"/>
      <c r="M54" s="47"/>
      <c r="N54" s="46"/>
      <c r="O54" s="240"/>
      <c r="P54" s="343"/>
      <c r="Q54" s="343"/>
      <c r="R54" s="343"/>
      <c r="S54" s="343"/>
      <c r="T54" s="343"/>
      <c r="U54" s="343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</row>
    <row r="55" spans="3:35" ht="15">
      <c r="C55" s="235"/>
      <c r="D55" s="45"/>
      <c r="E55" s="47"/>
      <c r="F55" s="49"/>
      <c r="G55" s="49"/>
      <c r="H55" s="49"/>
      <c r="I55" s="49"/>
      <c r="J55" s="49"/>
      <c r="K55" s="49"/>
      <c r="L55" s="49"/>
      <c r="M55" s="47"/>
      <c r="N55" s="46"/>
      <c r="O55" s="240"/>
      <c r="P55" s="343"/>
      <c r="Q55" s="343"/>
      <c r="R55" s="343"/>
      <c r="S55" s="343"/>
      <c r="T55" s="343"/>
      <c r="U55" s="343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</row>
    <row r="56" spans="3:35" ht="15">
      <c r="C56" s="235"/>
      <c r="D56" s="45"/>
      <c r="E56" s="47"/>
      <c r="F56" s="49"/>
      <c r="G56" s="49"/>
      <c r="H56" s="49"/>
      <c r="I56" s="49"/>
      <c r="J56" s="49"/>
      <c r="K56" s="49"/>
      <c r="L56" s="49"/>
      <c r="M56" s="47"/>
      <c r="N56" s="46"/>
      <c r="O56" s="240"/>
      <c r="P56" s="343"/>
      <c r="Q56" s="343"/>
      <c r="R56" s="343"/>
      <c r="S56" s="343"/>
      <c r="T56" s="343"/>
      <c r="U56" s="343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</row>
    <row r="57" spans="3:35" ht="15">
      <c r="C57" s="235"/>
      <c r="D57" s="45"/>
      <c r="E57" s="47"/>
      <c r="F57" s="49"/>
      <c r="G57" s="49"/>
      <c r="H57" s="49"/>
      <c r="I57" s="49"/>
      <c r="J57" s="49"/>
      <c r="K57" s="49"/>
      <c r="L57" s="49"/>
      <c r="M57" s="47"/>
      <c r="N57" s="46"/>
      <c r="O57" s="240"/>
      <c r="P57" s="343"/>
      <c r="Q57" s="343"/>
      <c r="R57" s="343"/>
      <c r="S57" s="343"/>
      <c r="T57" s="343"/>
      <c r="U57" s="343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</row>
    <row r="58" spans="3:35" ht="15">
      <c r="C58" s="235"/>
      <c r="D58" s="45"/>
      <c r="E58" s="47"/>
      <c r="F58" s="49"/>
      <c r="G58" s="49"/>
      <c r="H58" s="49"/>
      <c r="I58" s="49"/>
      <c r="J58" s="49"/>
      <c r="K58" s="49"/>
      <c r="L58" s="49"/>
      <c r="M58" s="47"/>
      <c r="N58" s="46"/>
      <c r="O58" s="240"/>
      <c r="P58" s="343"/>
      <c r="Q58" s="343"/>
      <c r="R58" s="343"/>
      <c r="S58" s="343"/>
      <c r="T58" s="343"/>
      <c r="U58" s="343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</row>
    <row r="59" spans="3:35" ht="15">
      <c r="C59" s="235"/>
      <c r="D59" s="45"/>
      <c r="E59" s="47"/>
      <c r="F59" s="49"/>
      <c r="G59" s="49"/>
      <c r="H59" s="49"/>
      <c r="I59" s="49"/>
      <c r="J59" s="49"/>
      <c r="K59" s="49"/>
      <c r="L59" s="49"/>
      <c r="M59" s="47"/>
      <c r="N59" s="46"/>
      <c r="O59" s="240"/>
      <c r="P59" s="343"/>
      <c r="Q59" s="343"/>
      <c r="R59" s="343"/>
      <c r="S59" s="343"/>
      <c r="T59" s="343"/>
      <c r="U59" s="343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</row>
    <row r="60" spans="3:35" ht="15">
      <c r="C60" s="235"/>
      <c r="D60" s="45"/>
      <c r="E60" s="47"/>
      <c r="F60" s="49"/>
      <c r="G60" s="49"/>
      <c r="H60" s="49"/>
      <c r="I60" s="49"/>
      <c r="J60" s="49"/>
      <c r="K60" s="49"/>
      <c r="L60" s="49"/>
      <c r="M60" s="47"/>
      <c r="N60" s="46"/>
      <c r="O60" s="240"/>
      <c r="P60" s="343"/>
      <c r="Q60" s="343"/>
      <c r="R60" s="343"/>
      <c r="S60" s="343"/>
      <c r="T60" s="343"/>
      <c r="U60" s="343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</row>
    <row r="61" spans="3:35" ht="15">
      <c r="C61" s="235"/>
      <c r="D61" s="45"/>
      <c r="E61" s="47"/>
      <c r="F61" s="49"/>
      <c r="G61" s="49"/>
      <c r="H61" s="49"/>
      <c r="I61" s="49"/>
      <c r="J61" s="49"/>
      <c r="K61" s="49"/>
      <c r="L61" s="49"/>
      <c r="M61" s="47"/>
      <c r="N61" s="46"/>
      <c r="O61" s="240"/>
      <c r="P61" s="343"/>
      <c r="Q61" s="343"/>
      <c r="R61" s="343"/>
      <c r="S61" s="343"/>
      <c r="T61" s="343"/>
      <c r="U61" s="343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</row>
    <row r="62" spans="3:35" ht="15">
      <c r="C62" s="235"/>
      <c r="D62" s="45"/>
      <c r="E62" s="47"/>
      <c r="F62" s="49"/>
      <c r="G62" s="49"/>
      <c r="H62" s="49"/>
      <c r="I62" s="49"/>
      <c r="J62" s="49"/>
      <c r="K62" s="49"/>
      <c r="L62" s="49"/>
      <c r="M62" s="47"/>
      <c r="N62" s="46"/>
      <c r="O62" s="240"/>
      <c r="P62" s="343"/>
      <c r="Q62" s="343"/>
      <c r="R62" s="343"/>
      <c r="S62" s="343"/>
      <c r="T62" s="343"/>
      <c r="U62" s="343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</row>
    <row r="63" spans="3:35" ht="15">
      <c r="C63" s="235"/>
      <c r="D63" s="45"/>
      <c r="E63" s="47"/>
      <c r="F63" s="49"/>
      <c r="G63" s="49"/>
      <c r="H63" s="49"/>
      <c r="I63" s="49"/>
      <c r="J63" s="49"/>
      <c r="K63" s="49"/>
      <c r="L63" s="49"/>
      <c r="M63" s="47"/>
      <c r="N63" s="46"/>
      <c r="O63" s="240"/>
      <c r="P63" s="343"/>
      <c r="Q63" s="343"/>
      <c r="R63" s="343"/>
      <c r="S63" s="343"/>
      <c r="T63" s="343"/>
      <c r="U63" s="343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</row>
    <row r="64" spans="3:35" ht="15">
      <c r="C64" s="235"/>
      <c r="D64" s="45"/>
      <c r="E64" s="47"/>
      <c r="F64" s="49"/>
      <c r="G64" s="49"/>
      <c r="H64" s="49"/>
      <c r="I64" s="49"/>
      <c r="J64" s="49"/>
      <c r="K64" s="49"/>
      <c r="L64" s="49"/>
      <c r="M64" s="47"/>
      <c r="N64" s="46"/>
      <c r="O64" s="240"/>
      <c r="P64" s="343"/>
      <c r="Q64" s="343"/>
      <c r="R64" s="343"/>
      <c r="S64" s="343"/>
      <c r="T64" s="343"/>
      <c r="U64" s="343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</row>
    <row r="65" spans="3:35" ht="15">
      <c r="C65" s="235"/>
      <c r="D65" s="45"/>
      <c r="E65" s="47"/>
      <c r="F65" s="49"/>
      <c r="G65" s="49"/>
      <c r="H65" s="49"/>
      <c r="I65" s="49"/>
      <c r="J65" s="49"/>
      <c r="K65" s="49"/>
      <c r="L65" s="49"/>
      <c r="M65" s="47"/>
      <c r="N65" s="46"/>
      <c r="O65" s="240"/>
      <c r="P65" s="343"/>
      <c r="Q65" s="343"/>
      <c r="R65" s="343"/>
      <c r="S65" s="343"/>
      <c r="T65" s="343"/>
      <c r="U65" s="343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</row>
    <row r="66" spans="3:35" ht="15">
      <c r="C66" s="235"/>
      <c r="D66" s="45"/>
      <c r="E66" s="47"/>
      <c r="F66" s="49"/>
      <c r="G66" s="49"/>
      <c r="H66" s="49"/>
      <c r="I66" s="49"/>
      <c r="J66" s="49"/>
      <c r="K66" s="49"/>
      <c r="L66" s="49"/>
      <c r="M66" s="47"/>
      <c r="N66" s="46"/>
      <c r="O66" s="240"/>
      <c r="P66" s="343"/>
      <c r="Q66" s="343"/>
      <c r="R66" s="343"/>
      <c r="S66" s="343"/>
      <c r="T66" s="343"/>
      <c r="U66" s="343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</row>
    <row r="67" spans="3:35" ht="15">
      <c r="C67" s="235"/>
      <c r="D67" s="45"/>
      <c r="E67" s="47"/>
      <c r="F67" s="49"/>
      <c r="G67" s="49"/>
      <c r="H67" s="49"/>
      <c r="I67" s="49"/>
      <c r="J67" s="49"/>
      <c r="K67" s="49"/>
      <c r="L67" s="49"/>
      <c r="M67" s="47"/>
      <c r="N67" s="46"/>
      <c r="O67" s="240"/>
      <c r="P67" s="343"/>
      <c r="Q67" s="343"/>
      <c r="R67" s="343"/>
      <c r="S67" s="343"/>
      <c r="T67" s="343"/>
      <c r="U67" s="343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</row>
    <row r="68" spans="3:35" ht="15">
      <c r="C68" s="235"/>
      <c r="D68" s="45"/>
      <c r="E68" s="47"/>
      <c r="F68" s="49"/>
      <c r="G68" s="49"/>
      <c r="H68" s="49"/>
      <c r="I68" s="49"/>
      <c r="J68" s="49"/>
      <c r="K68" s="49"/>
      <c r="L68" s="49"/>
      <c r="M68" s="47"/>
      <c r="N68" s="46"/>
      <c r="O68" s="240"/>
      <c r="P68" s="343"/>
      <c r="Q68" s="343"/>
      <c r="R68" s="343"/>
      <c r="S68" s="343"/>
      <c r="T68" s="343"/>
      <c r="U68" s="343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</row>
    <row r="69" spans="3:35" ht="15">
      <c r="C69" s="235"/>
      <c r="D69" s="45"/>
      <c r="E69" s="47"/>
      <c r="F69" s="49"/>
      <c r="G69" s="49"/>
      <c r="H69" s="49"/>
      <c r="I69" s="49"/>
      <c r="J69" s="49"/>
      <c r="K69" s="49"/>
      <c r="L69" s="49"/>
      <c r="M69" s="47"/>
      <c r="N69" s="46"/>
      <c r="O69" s="240"/>
      <c r="P69" s="343"/>
      <c r="Q69" s="343"/>
      <c r="R69" s="343"/>
      <c r="S69" s="343"/>
      <c r="T69" s="343"/>
      <c r="U69" s="343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</row>
    <row r="70" spans="3:35" ht="15">
      <c r="C70" s="235"/>
      <c r="D70" s="45"/>
      <c r="E70" s="47"/>
      <c r="F70" s="49"/>
      <c r="G70" s="49"/>
      <c r="H70" s="49"/>
      <c r="I70" s="49"/>
      <c r="J70" s="49"/>
      <c r="K70" s="49"/>
      <c r="L70" s="49"/>
      <c r="M70" s="47"/>
      <c r="N70" s="46"/>
      <c r="O70" s="240"/>
      <c r="P70" s="343"/>
      <c r="Q70" s="343"/>
      <c r="R70" s="343"/>
      <c r="S70" s="343"/>
      <c r="T70" s="343"/>
      <c r="U70" s="343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</row>
    <row r="71" spans="3:35" ht="15">
      <c r="C71" s="235"/>
      <c r="D71" s="45"/>
      <c r="E71" s="47"/>
      <c r="F71" s="49"/>
      <c r="G71" s="49"/>
      <c r="H71" s="49"/>
      <c r="I71" s="49"/>
      <c r="J71" s="49"/>
      <c r="K71" s="49"/>
      <c r="L71" s="49"/>
      <c r="M71" s="47"/>
      <c r="N71" s="46"/>
      <c r="O71" s="240"/>
      <c r="P71" s="343"/>
      <c r="Q71" s="343"/>
      <c r="R71" s="343"/>
      <c r="S71" s="343"/>
      <c r="T71" s="343"/>
      <c r="U71" s="343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</row>
    <row r="72" spans="3:35" ht="15">
      <c r="C72" s="235"/>
      <c r="D72" s="45"/>
      <c r="E72" s="47"/>
      <c r="F72" s="49"/>
      <c r="G72" s="49"/>
      <c r="H72" s="49"/>
      <c r="I72" s="49"/>
      <c r="J72" s="49"/>
      <c r="K72" s="49"/>
      <c r="L72" s="49"/>
      <c r="M72" s="47"/>
      <c r="N72" s="46"/>
      <c r="O72" s="240"/>
      <c r="P72" s="343"/>
      <c r="Q72" s="343"/>
      <c r="R72" s="343"/>
      <c r="S72" s="343"/>
      <c r="T72" s="343"/>
      <c r="U72" s="343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</row>
    <row r="73" spans="3:35" ht="15">
      <c r="C73" s="235"/>
      <c r="D73" s="45"/>
      <c r="E73" s="47"/>
      <c r="F73" s="49"/>
      <c r="G73" s="49"/>
      <c r="H73" s="49"/>
      <c r="I73" s="49"/>
      <c r="J73" s="49"/>
      <c r="K73" s="49"/>
      <c r="L73" s="49"/>
      <c r="M73" s="47"/>
      <c r="N73" s="46"/>
      <c r="O73" s="240"/>
      <c r="P73" s="343"/>
      <c r="Q73" s="343"/>
      <c r="R73" s="343"/>
      <c r="S73" s="343"/>
      <c r="T73" s="343"/>
      <c r="U73" s="343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</row>
    <row r="74" spans="3:35" ht="15">
      <c r="C74" s="235"/>
      <c r="D74" s="45"/>
      <c r="E74" s="47"/>
      <c r="F74" s="49"/>
      <c r="G74" s="49"/>
      <c r="H74" s="49"/>
      <c r="I74" s="49"/>
      <c r="J74" s="49"/>
      <c r="K74" s="49"/>
      <c r="L74" s="49"/>
      <c r="M74" s="47"/>
      <c r="N74" s="46"/>
      <c r="O74" s="240"/>
      <c r="P74" s="343"/>
      <c r="Q74" s="343"/>
      <c r="R74" s="343"/>
      <c r="S74" s="343"/>
      <c r="T74" s="343"/>
      <c r="U74" s="343"/>
      <c r="V74" s="55"/>
      <c r="W74" s="55"/>
      <c r="X74" s="55"/>
      <c r="Y74" s="55"/>
      <c r="Z74" s="55"/>
      <c r="AA74" s="55"/>
      <c r="AB74" s="55"/>
      <c r="AC74" s="55"/>
      <c r="AD74" s="55"/>
      <c r="AE74" s="55"/>
      <c r="AF74" s="55"/>
      <c r="AG74" s="55"/>
      <c r="AH74" s="55"/>
      <c r="AI74" s="55"/>
    </row>
    <row r="75" spans="3:35" ht="15">
      <c r="C75" s="235"/>
      <c r="D75" s="45"/>
      <c r="E75" s="47"/>
      <c r="F75" s="49"/>
      <c r="G75" s="49"/>
      <c r="H75" s="49"/>
      <c r="I75" s="49"/>
      <c r="J75" s="49"/>
      <c r="K75" s="49"/>
      <c r="L75" s="49"/>
      <c r="M75" s="47"/>
      <c r="N75" s="46"/>
      <c r="O75" s="240"/>
      <c r="P75" s="343"/>
      <c r="Q75" s="343"/>
      <c r="R75" s="343"/>
      <c r="S75" s="343"/>
      <c r="T75" s="343"/>
      <c r="U75" s="343"/>
      <c r="V75" s="55"/>
      <c r="W75" s="55"/>
      <c r="X75" s="5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</row>
    <row r="76" spans="3:35" ht="15">
      <c r="C76" s="235"/>
      <c r="D76" s="45"/>
      <c r="E76" s="47"/>
      <c r="F76" s="49"/>
      <c r="G76" s="49"/>
      <c r="H76" s="49"/>
      <c r="I76" s="49"/>
      <c r="J76" s="49"/>
      <c r="K76" s="49"/>
      <c r="L76" s="49"/>
      <c r="M76" s="47"/>
      <c r="N76" s="46"/>
      <c r="O76" s="240"/>
      <c r="P76" s="343"/>
      <c r="Q76" s="343"/>
      <c r="R76" s="343"/>
      <c r="S76" s="343"/>
      <c r="T76" s="343"/>
      <c r="U76" s="343"/>
      <c r="V76" s="55"/>
      <c r="W76" s="55"/>
      <c r="X76" s="55"/>
      <c r="Y76" s="55"/>
      <c r="Z76" s="55"/>
      <c r="AA76" s="55"/>
      <c r="AB76" s="55"/>
      <c r="AC76" s="55"/>
      <c r="AD76" s="55"/>
      <c r="AE76" s="55"/>
      <c r="AF76" s="55"/>
      <c r="AG76" s="55"/>
      <c r="AH76" s="55"/>
      <c r="AI76" s="55"/>
    </row>
    <row r="77" spans="3:35" ht="15">
      <c r="C77" s="235"/>
      <c r="D77" s="45"/>
      <c r="E77" s="47"/>
      <c r="F77" s="49"/>
      <c r="G77" s="49"/>
      <c r="H77" s="49"/>
      <c r="I77" s="49"/>
      <c r="J77" s="49"/>
      <c r="K77" s="49"/>
      <c r="L77" s="49"/>
      <c r="M77" s="47"/>
      <c r="N77" s="46"/>
      <c r="O77" s="240"/>
      <c r="P77" s="343"/>
      <c r="Q77" s="343"/>
      <c r="R77" s="343"/>
      <c r="S77" s="343"/>
      <c r="T77" s="343"/>
      <c r="U77" s="343"/>
      <c r="V77" s="55"/>
      <c r="W77" s="5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</row>
    <row r="78" spans="3:35" ht="15">
      <c r="C78" s="235"/>
      <c r="D78" s="45"/>
      <c r="E78" s="47"/>
      <c r="F78" s="49"/>
      <c r="G78" s="49"/>
      <c r="H78" s="49"/>
      <c r="I78" s="49"/>
      <c r="J78" s="49"/>
      <c r="K78" s="49"/>
      <c r="L78" s="49"/>
      <c r="M78" s="47"/>
      <c r="N78" s="46"/>
      <c r="O78" s="240"/>
      <c r="P78" s="343"/>
      <c r="Q78" s="343"/>
      <c r="R78" s="343"/>
      <c r="S78" s="343"/>
      <c r="T78" s="343"/>
      <c r="U78" s="343"/>
      <c r="V78" s="55"/>
      <c r="W78" s="55"/>
      <c r="X78" s="55"/>
      <c r="Y78" s="55"/>
      <c r="Z78" s="55"/>
      <c r="AA78" s="55"/>
      <c r="AB78" s="55"/>
      <c r="AC78" s="55"/>
      <c r="AD78" s="55"/>
      <c r="AE78" s="55"/>
      <c r="AF78" s="55"/>
      <c r="AG78" s="55"/>
      <c r="AH78" s="55"/>
      <c r="AI78" s="55"/>
    </row>
    <row r="79" spans="3:35" ht="15">
      <c r="C79" s="235"/>
      <c r="D79" s="45"/>
      <c r="E79" s="47"/>
      <c r="F79" s="49"/>
      <c r="G79" s="49"/>
      <c r="H79" s="49"/>
      <c r="I79" s="49"/>
      <c r="J79" s="49"/>
      <c r="K79" s="49"/>
      <c r="L79" s="49"/>
      <c r="M79" s="47"/>
      <c r="N79" s="46"/>
      <c r="O79" s="240"/>
      <c r="P79" s="343"/>
      <c r="Q79" s="343"/>
      <c r="R79" s="343"/>
      <c r="S79" s="343"/>
      <c r="T79" s="343"/>
      <c r="U79" s="343"/>
      <c r="V79" s="55"/>
      <c r="W79" s="55"/>
      <c r="X79" s="55"/>
      <c r="Y79" s="55"/>
      <c r="Z79" s="55"/>
      <c r="AA79" s="55"/>
      <c r="AB79" s="55"/>
      <c r="AC79" s="55"/>
      <c r="AD79" s="55"/>
      <c r="AE79" s="55"/>
      <c r="AF79" s="55"/>
      <c r="AG79" s="55"/>
      <c r="AH79" s="55"/>
      <c r="AI79" s="55"/>
    </row>
    <row r="80" spans="3:35" ht="15">
      <c r="C80" s="235"/>
      <c r="D80" s="45"/>
      <c r="E80" s="47"/>
      <c r="F80" s="49"/>
      <c r="G80" s="49"/>
      <c r="H80" s="49"/>
      <c r="I80" s="49"/>
      <c r="J80" s="49"/>
      <c r="K80" s="49"/>
      <c r="L80" s="49"/>
      <c r="M80" s="47"/>
      <c r="N80" s="46"/>
      <c r="O80" s="240"/>
      <c r="P80" s="343"/>
      <c r="Q80" s="343"/>
      <c r="R80" s="343"/>
      <c r="S80" s="343"/>
      <c r="T80" s="343"/>
      <c r="U80" s="343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55"/>
      <c r="AI80" s="55"/>
    </row>
    <row r="81" spans="3:35" ht="15">
      <c r="C81" s="235"/>
      <c r="D81" s="45"/>
      <c r="E81" s="47"/>
      <c r="F81" s="49"/>
      <c r="G81" s="49"/>
      <c r="H81" s="49"/>
      <c r="I81" s="49"/>
      <c r="J81" s="49"/>
      <c r="K81" s="49"/>
      <c r="L81" s="49"/>
      <c r="M81" s="47"/>
      <c r="N81" s="46"/>
      <c r="O81" s="240"/>
      <c r="P81" s="343"/>
      <c r="Q81" s="343"/>
      <c r="R81" s="343"/>
      <c r="S81" s="343"/>
      <c r="T81" s="343"/>
      <c r="U81" s="343"/>
      <c r="V81" s="55"/>
      <c r="W81" s="55"/>
      <c r="X81" s="55"/>
      <c r="Y81" s="55"/>
      <c r="Z81" s="55"/>
      <c r="AA81" s="55"/>
      <c r="AB81" s="55"/>
      <c r="AC81" s="55"/>
      <c r="AD81" s="55"/>
      <c r="AE81" s="55"/>
      <c r="AF81" s="55"/>
      <c r="AG81" s="55"/>
      <c r="AH81" s="55"/>
      <c r="AI81" s="55"/>
    </row>
    <row r="82" spans="3:35" ht="15">
      <c r="C82" s="235"/>
      <c r="D82" s="45"/>
      <c r="E82" s="47"/>
      <c r="F82" s="49"/>
      <c r="G82" s="49"/>
      <c r="H82" s="49"/>
      <c r="I82" s="49"/>
      <c r="J82" s="49"/>
      <c r="K82" s="49"/>
      <c r="L82" s="49"/>
      <c r="M82" s="47"/>
      <c r="N82" s="46"/>
      <c r="O82" s="240"/>
      <c r="P82" s="343"/>
      <c r="Q82" s="343"/>
      <c r="R82" s="343"/>
      <c r="S82" s="343"/>
      <c r="T82" s="343"/>
      <c r="U82" s="343"/>
      <c r="V82" s="55"/>
      <c r="W82" s="55"/>
      <c r="X82" s="55"/>
      <c r="Y82" s="55"/>
      <c r="Z82" s="55"/>
      <c r="AA82" s="55"/>
      <c r="AB82" s="55"/>
      <c r="AC82" s="55"/>
      <c r="AD82" s="55"/>
      <c r="AE82" s="55"/>
      <c r="AF82" s="55"/>
      <c r="AG82" s="55"/>
      <c r="AH82" s="55"/>
      <c r="AI82" s="55"/>
    </row>
    <row r="83" spans="3:35" ht="15">
      <c r="C83" s="235"/>
      <c r="D83" s="45"/>
      <c r="E83" s="47"/>
      <c r="F83" s="49"/>
      <c r="G83" s="49"/>
      <c r="H83" s="49"/>
      <c r="I83" s="49"/>
      <c r="J83" s="49"/>
      <c r="K83" s="49"/>
      <c r="L83" s="49"/>
      <c r="M83" s="47"/>
      <c r="N83" s="46"/>
      <c r="O83" s="240"/>
      <c r="P83" s="343"/>
      <c r="Q83" s="343"/>
      <c r="R83" s="343"/>
      <c r="S83" s="343"/>
      <c r="T83" s="343"/>
      <c r="U83" s="343"/>
      <c r="V83" s="55"/>
      <c r="W83" s="55"/>
      <c r="X83" s="55"/>
      <c r="Y83" s="55"/>
      <c r="Z83" s="55"/>
      <c r="AA83" s="55"/>
      <c r="AB83" s="55"/>
      <c r="AC83" s="55"/>
      <c r="AD83" s="55"/>
      <c r="AE83" s="55"/>
      <c r="AF83" s="55"/>
      <c r="AG83" s="55"/>
      <c r="AH83" s="55"/>
      <c r="AI83" s="55"/>
    </row>
    <row r="84" spans="3:35" ht="15">
      <c r="C84" s="235"/>
      <c r="D84" s="45"/>
      <c r="E84" s="47"/>
      <c r="F84" s="49"/>
      <c r="G84" s="49"/>
      <c r="H84" s="49"/>
      <c r="I84" s="49"/>
      <c r="J84" s="49"/>
      <c r="K84" s="49"/>
      <c r="L84" s="49"/>
      <c r="M84" s="47"/>
      <c r="N84" s="46"/>
      <c r="O84" s="240"/>
      <c r="P84" s="343"/>
      <c r="Q84" s="343"/>
      <c r="R84" s="343"/>
      <c r="S84" s="343"/>
      <c r="T84" s="343"/>
      <c r="U84" s="343"/>
      <c r="V84" s="55"/>
      <c r="W84" s="55"/>
      <c r="X84" s="55"/>
      <c r="Y84" s="55"/>
      <c r="Z84" s="55"/>
      <c r="AA84" s="55"/>
      <c r="AB84" s="55"/>
      <c r="AC84" s="55"/>
      <c r="AD84" s="55"/>
      <c r="AE84" s="55"/>
      <c r="AF84" s="55"/>
      <c r="AG84" s="55"/>
      <c r="AH84" s="55"/>
      <c r="AI84" s="55"/>
    </row>
    <row r="85" spans="3:35" ht="15">
      <c r="C85" s="235"/>
      <c r="D85" s="45"/>
      <c r="E85" s="47"/>
      <c r="F85" s="49"/>
      <c r="G85" s="49"/>
      <c r="H85" s="49"/>
      <c r="I85" s="49"/>
      <c r="J85" s="49"/>
      <c r="K85" s="49"/>
      <c r="L85" s="49"/>
      <c r="M85" s="47"/>
      <c r="N85" s="46"/>
      <c r="O85" s="240"/>
      <c r="P85" s="343"/>
      <c r="Q85" s="343"/>
      <c r="R85" s="343"/>
      <c r="S85" s="343"/>
      <c r="T85" s="343"/>
      <c r="U85" s="343"/>
      <c r="V85" s="55"/>
      <c r="W85" s="55"/>
      <c r="X85" s="55"/>
      <c r="Y85" s="55"/>
      <c r="Z85" s="55"/>
      <c r="AA85" s="55"/>
      <c r="AB85" s="55"/>
      <c r="AC85" s="55"/>
      <c r="AD85" s="55"/>
      <c r="AE85" s="55"/>
      <c r="AF85" s="55"/>
      <c r="AG85" s="55"/>
      <c r="AH85" s="55"/>
      <c r="AI85" s="55"/>
    </row>
    <row r="86" spans="3:35" ht="15">
      <c r="C86" s="235"/>
      <c r="D86" s="45"/>
      <c r="E86" s="47"/>
      <c r="F86" s="49"/>
      <c r="G86" s="49"/>
      <c r="H86" s="49"/>
      <c r="I86" s="49"/>
      <c r="J86" s="49"/>
      <c r="K86" s="49"/>
      <c r="L86" s="49"/>
      <c r="M86" s="47"/>
      <c r="N86" s="46"/>
      <c r="O86" s="240"/>
      <c r="P86" s="343"/>
      <c r="Q86" s="343"/>
      <c r="R86" s="343"/>
      <c r="S86" s="343"/>
      <c r="T86" s="343"/>
      <c r="U86" s="343"/>
      <c r="V86" s="55"/>
      <c r="W86" s="55"/>
      <c r="X86" s="55"/>
      <c r="Y86" s="55"/>
      <c r="Z86" s="55"/>
      <c r="AA86" s="55"/>
      <c r="AB86" s="55"/>
      <c r="AC86" s="55"/>
      <c r="AD86" s="55"/>
      <c r="AE86" s="55"/>
      <c r="AF86" s="55"/>
      <c r="AG86" s="55"/>
      <c r="AH86" s="55"/>
      <c r="AI86" s="55"/>
    </row>
    <row r="87" spans="3:35" ht="15">
      <c r="C87" s="235"/>
      <c r="D87" s="45"/>
      <c r="E87" s="47"/>
      <c r="F87" s="49"/>
      <c r="G87" s="49"/>
      <c r="H87" s="49"/>
      <c r="I87" s="49"/>
      <c r="J87" s="49"/>
      <c r="K87" s="49"/>
      <c r="L87" s="49"/>
      <c r="M87" s="47"/>
      <c r="N87" s="46"/>
      <c r="O87" s="240"/>
      <c r="P87" s="343"/>
      <c r="Q87" s="343"/>
      <c r="R87" s="343"/>
      <c r="S87" s="343"/>
      <c r="T87" s="343"/>
      <c r="U87" s="343"/>
      <c r="V87" s="55"/>
      <c r="W87" s="55"/>
      <c r="X87" s="55"/>
      <c r="Y87" s="55"/>
      <c r="Z87" s="55"/>
      <c r="AA87" s="55"/>
      <c r="AB87" s="55"/>
      <c r="AC87" s="55"/>
      <c r="AD87" s="55"/>
      <c r="AE87" s="55"/>
      <c r="AF87" s="55"/>
      <c r="AG87" s="55"/>
      <c r="AH87" s="55"/>
      <c r="AI87" s="55"/>
    </row>
    <row r="88" spans="3:35" ht="15">
      <c r="C88" s="235"/>
      <c r="D88" s="45"/>
      <c r="E88" s="47"/>
      <c r="F88" s="49"/>
      <c r="G88" s="49"/>
      <c r="H88" s="49"/>
      <c r="I88" s="49"/>
      <c r="J88" s="49"/>
      <c r="K88" s="49"/>
      <c r="L88" s="49"/>
      <c r="M88" s="47"/>
      <c r="N88" s="46"/>
      <c r="O88" s="240"/>
      <c r="P88" s="343"/>
      <c r="Q88" s="343"/>
      <c r="R88" s="343"/>
      <c r="S88" s="343"/>
      <c r="T88" s="343"/>
      <c r="U88" s="343"/>
      <c r="V88" s="55"/>
      <c r="W88" s="55"/>
      <c r="X88" s="55"/>
      <c r="Y88" s="55"/>
      <c r="Z88" s="55"/>
      <c r="AA88" s="55"/>
      <c r="AB88" s="55"/>
      <c r="AC88" s="55"/>
      <c r="AD88" s="55"/>
      <c r="AE88" s="55"/>
      <c r="AF88" s="55"/>
      <c r="AG88" s="55"/>
      <c r="AH88" s="55"/>
      <c r="AI88" s="55"/>
    </row>
    <row r="89" spans="3:35" ht="15">
      <c r="C89" s="235"/>
      <c r="D89" s="45"/>
      <c r="E89" s="47"/>
      <c r="F89" s="49"/>
      <c r="G89" s="49"/>
      <c r="H89" s="49"/>
      <c r="I89" s="49"/>
      <c r="J89" s="49"/>
      <c r="K89" s="49"/>
      <c r="L89" s="49"/>
      <c r="M89" s="47"/>
      <c r="N89" s="46"/>
      <c r="O89" s="240"/>
      <c r="P89" s="343"/>
      <c r="Q89" s="343"/>
      <c r="R89" s="343"/>
      <c r="S89" s="343"/>
      <c r="T89" s="343"/>
      <c r="U89" s="343"/>
      <c r="V89" s="55"/>
      <c r="W89" s="55"/>
      <c r="X89" s="55"/>
      <c r="Y89" s="55"/>
      <c r="Z89" s="55"/>
      <c r="AA89" s="55"/>
      <c r="AB89" s="55"/>
      <c r="AC89" s="55"/>
      <c r="AD89" s="55"/>
      <c r="AE89" s="55"/>
      <c r="AF89" s="55"/>
      <c r="AG89" s="55"/>
      <c r="AH89" s="55"/>
      <c r="AI89" s="55"/>
    </row>
    <row r="90" spans="3:35" ht="15">
      <c r="C90" s="235"/>
      <c r="D90" s="51"/>
      <c r="E90" s="52"/>
      <c r="F90" s="52"/>
      <c r="G90" s="52"/>
      <c r="H90" s="52"/>
      <c r="I90" s="52"/>
      <c r="J90" s="52"/>
      <c r="K90" s="52"/>
      <c r="L90" s="52"/>
      <c r="M90" s="52"/>
      <c r="N90" s="50"/>
      <c r="O90" s="240"/>
      <c r="P90" s="343"/>
      <c r="Q90" s="343"/>
      <c r="R90" s="343"/>
      <c r="S90" s="343"/>
      <c r="T90" s="343"/>
      <c r="U90" s="343"/>
      <c r="V90" s="55"/>
      <c r="W90" s="55"/>
      <c r="X90" s="55"/>
      <c r="Y90" s="55"/>
      <c r="Z90" s="55"/>
      <c r="AA90" s="55"/>
      <c r="AB90" s="55"/>
      <c r="AC90" s="55"/>
      <c r="AD90" s="55"/>
      <c r="AE90" s="55"/>
      <c r="AF90" s="55"/>
      <c r="AG90" s="55"/>
      <c r="AH90" s="55"/>
      <c r="AI90" s="55"/>
    </row>
    <row r="91" spans="3:35">
      <c r="C91" s="236"/>
      <c r="D91" s="231"/>
      <c r="E91" s="231"/>
      <c r="F91" s="231"/>
      <c r="G91" s="231"/>
      <c r="H91" s="231"/>
      <c r="I91" s="231"/>
      <c r="J91" s="231"/>
      <c r="K91" s="231"/>
      <c r="L91" s="231"/>
      <c r="M91" s="231"/>
      <c r="N91" s="231"/>
      <c r="O91" s="230"/>
      <c r="P91" s="345"/>
      <c r="Q91" s="345"/>
      <c r="R91" s="345"/>
      <c r="S91" s="345"/>
      <c r="T91" s="345"/>
      <c r="U91" s="345"/>
    </row>
    <row r="92" spans="3:35">
      <c r="C92" s="345"/>
      <c r="D92" s="344"/>
      <c r="E92" s="344"/>
      <c r="F92" s="344"/>
      <c r="G92" s="344"/>
      <c r="H92" s="344"/>
      <c r="I92" s="344"/>
      <c r="J92" s="344"/>
      <c r="K92" s="344"/>
      <c r="L92" s="344"/>
      <c r="M92" s="344"/>
      <c r="N92" s="344"/>
      <c r="O92" s="344"/>
      <c r="P92" s="345"/>
      <c r="Q92" s="345"/>
      <c r="R92" s="345"/>
      <c r="S92" s="345"/>
      <c r="T92" s="345"/>
      <c r="U92" s="345"/>
    </row>
    <row r="93" spans="3:35">
      <c r="C93" s="345"/>
      <c r="D93" s="344"/>
      <c r="E93" s="344"/>
      <c r="F93" s="344"/>
      <c r="G93" s="344"/>
      <c r="H93" s="344"/>
      <c r="I93" s="344"/>
      <c r="J93" s="344"/>
      <c r="K93" s="344"/>
      <c r="L93" s="344"/>
      <c r="M93" s="344"/>
      <c r="N93" s="344"/>
      <c r="O93" s="344"/>
      <c r="P93" s="345"/>
      <c r="Q93" s="345"/>
      <c r="R93" s="345"/>
      <c r="S93" s="345"/>
      <c r="T93" s="345"/>
      <c r="U93" s="345"/>
    </row>
    <row r="94" spans="3:35">
      <c r="C94" s="345"/>
      <c r="D94" s="344"/>
      <c r="E94" s="344"/>
      <c r="F94" s="344"/>
      <c r="G94" s="344"/>
      <c r="H94" s="344"/>
      <c r="I94" s="344"/>
      <c r="J94" s="344"/>
      <c r="K94" s="344"/>
      <c r="L94" s="344"/>
      <c r="M94" s="344"/>
      <c r="N94" s="344"/>
      <c r="O94" s="344"/>
      <c r="P94" s="345"/>
      <c r="Q94" s="345"/>
      <c r="R94" s="345"/>
      <c r="S94" s="345"/>
      <c r="T94" s="345"/>
      <c r="U94" s="345"/>
    </row>
    <row r="95" spans="3:35">
      <c r="C95" s="345"/>
      <c r="D95" s="345"/>
      <c r="E95" s="345"/>
      <c r="F95" s="345"/>
      <c r="G95" s="345"/>
      <c r="H95" s="345"/>
      <c r="I95" s="345"/>
      <c r="J95" s="345"/>
      <c r="K95" s="345"/>
      <c r="L95" s="345"/>
      <c r="M95" s="345"/>
      <c r="N95" s="345"/>
      <c r="O95" s="345"/>
      <c r="P95" s="345"/>
      <c r="Q95" s="345"/>
      <c r="R95" s="345"/>
      <c r="S95" s="345"/>
      <c r="T95" s="345"/>
      <c r="U95" s="345"/>
    </row>
    <row r="96" spans="3:35">
      <c r="C96" s="345"/>
      <c r="D96" s="345"/>
      <c r="E96" s="345"/>
      <c r="F96" s="345"/>
      <c r="G96" s="345"/>
      <c r="H96" s="345"/>
      <c r="I96" s="345"/>
      <c r="J96" s="345"/>
      <c r="K96" s="345"/>
      <c r="L96" s="345"/>
      <c r="M96" s="345"/>
      <c r="N96" s="345"/>
      <c r="O96" s="345"/>
      <c r="P96" s="345"/>
      <c r="Q96" s="345"/>
      <c r="R96" s="345"/>
      <c r="S96" s="345"/>
      <c r="T96" s="345"/>
      <c r="U96" s="345"/>
    </row>
    <row r="97" spans="3:21">
      <c r="C97" s="345"/>
      <c r="D97" s="345"/>
      <c r="E97" s="345"/>
      <c r="F97" s="345"/>
      <c r="G97" s="345"/>
      <c r="H97" s="345"/>
      <c r="I97" s="345"/>
      <c r="J97" s="345"/>
      <c r="K97" s="345"/>
      <c r="L97" s="345"/>
      <c r="M97" s="345"/>
      <c r="N97" s="345"/>
      <c r="O97" s="345"/>
      <c r="P97" s="345"/>
      <c r="Q97" s="345"/>
      <c r="R97" s="345"/>
      <c r="S97" s="345"/>
      <c r="T97" s="345"/>
      <c r="U97" s="345"/>
    </row>
    <row r="98" spans="3:21">
      <c r="C98" s="345"/>
      <c r="D98" s="345"/>
      <c r="E98" s="345"/>
      <c r="F98" s="345"/>
      <c r="G98" s="345"/>
      <c r="H98" s="345"/>
      <c r="I98" s="345"/>
      <c r="J98" s="345"/>
      <c r="K98" s="345"/>
      <c r="L98" s="345"/>
      <c r="M98" s="345"/>
      <c r="N98" s="345"/>
      <c r="O98" s="345"/>
      <c r="P98" s="345"/>
      <c r="Q98" s="345"/>
      <c r="R98" s="345"/>
      <c r="S98" s="345"/>
      <c r="T98" s="345"/>
      <c r="U98" s="345"/>
    </row>
    <row r="99" spans="3:21">
      <c r="C99" s="345"/>
      <c r="D99" s="345"/>
      <c r="E99" s="345"/>
      <c r="F99" s="345"/>
      <c r="G99" s="345"/>
      <c r="H99" s="345"/>
      <c r="I99" s="345"/>
      <c r="J99" s="345"/>
      <c r="K99" s="345"/>
      <c r="L99" s="345"/>
      <c r="M99" s="345"/>
      <c r="N99" s="345"/>
      <c r="O99" s="345"/>
      <c r="P99" s="345"/>
      <c r="Q99" s="345"/>
      <c r="R99" s="345"/>
      <c r="S99" s="345"/>
      <c r="T99" s="345"/>
      <c r="U99" s="345"/>
    </row>
    <row r="100" spans="3:21">
      <c r="C100" s="345"/>
      <c r="D100" s="345"/>
      <c r="E100" s="345"/>
      <c r="F100" s="345"/>
      <c r="G100" s="345"/>
      <c r="H100" s="345"/>
      <c r="I100" s="345"/>
      <c r="J100" s="345"/>
      <c r="K100" s="345"/>
      <c r="L100" s="345"/>
      <c r="M100" s="345"/>
      <c r="N100" s="345"/>
      <c r="O100" s="345"/>
      <c r="P100" s="345"/>
      <c r="Q100" s="345"/>
      <c r="R100" s="345"/>
      <c r="S100" s="345"/>
      <c r="T100" s="345"/>
      <c r="U100" s="345"/>
    </row>
    <row r="195" spans="5:11">
      <c r="E195" s="22"/>
      <c r="F195" s="22"/>
      <c r="G195" s="22"/>
      <c r="H195" s="22"/>
      <c r="I195" s="22"/>
      <c r="J195" s="22"/>
      <c r="K195" s="22"/>
    </row>
  </sheetData>
  <sheetProtection algorithmName="SHA-512" hashValue="ve4cmgayysvEJtEHiycMDbh/KCINnzTR1wL2our5f2Pn0KqnclmI7DQ3e1ge2Rzz2miOE1FLeBE3RKS425NlVQ==" saltValue="BOduEmFPp0jVlhGVOno6Yw==" spinCount="100000" sheet="1" formatCells="0" formatColumns="0" formatRows="0" insertColumns="0" insertRows="0" deleteColumns="0" deleteRows="0"/>
  <mergeCells count="32">
    <mergeCell ref="D2:N2"/>
    <mergeCell ref="I4:M4"/>
    <mergeCell ref="E4:G4"/>
    <mergeCell ref="E17:G17"/>
    <mergeCell ref="E6:G6"/>
    <mergeCell ref="E8:G8"/>
    <mergeCell ref="E9:G9"/>
    <mergeCell ref="E15:G15"/>
    <mergeCell ref="E16:G16"/>
    <mergeCell ref="E12:G12"/>
    <mergeCell ref="E13:G13"/>
    <mergeCell ref="E10:G10"/>
    <mergeCell ref="E20:G20"/>
    <mergeCell ref="E26:G26"/>
    <mergeCell ref="E28:G28"/>
    <mergeCell ref="E18:G18"/>
    <mergeCell ref="E30:G30"/>
    <mergeCell ref="E23:G23"/>
    <mergeCell ref="E46:G46"/>
    <mergeCell ref="E47:G47"/>
    <mergeCell ref="E22:G22"/>
    <mergeCell ref="E31:G31"/>
    <mergeCell ref="E41:G41"/>
    <mergeCell ref="E43:G43"/>
    <mergeCell ref="E44:G44"/>
    <mergeCell ref="E45:G45"/>
    <mergeCell ref="E37:G37"/>
    <mergeCell ref="E38:G38"/>
    <mergeCell ref="E34:G34"/>
    <mergeCell ref="E36:G36"/>
    <mergeCell ref="E29:G29"/>
    <mergeCell ref="E32:G32"/>
  </mergeCells>
  <phoneticPr fontId="3" type="noConversion"/>
  <printOptions horizontalCentered="1" verticalCentered="1"/>
  <pageMargins left="0" right="0" top="0" bottom="0" header="0" footer="0"/>
  <pageSetup paperSize="9" scale="69" orientation="landscape" horizontalDpi="4294967292" r:id="rId1"/>
  <headerFooter alignWithMargins="0"/>
  <rowBreaks count="1" manualBreakCount="1">
    <brk id="48" min="3" max="1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11</vt:i4>
      </vt:variant>
    </vt:vector>
  </HeadingPairs>
  <TitlesOfParts>
    <vt:vector size="19" baseType="lpstr">
      <vt:lpstr>INICIO </vt:lpstr>
      <vt:lpstr>Datos</vt:lpstr>
      <vt:lpstr>Análisis</vt:lpstr>
      <vt:lpstr>Calc1</vt:lpstr>
      <vt:lpstr>Hoja1</vt:lpstr>
      <vt:lpstr>20Ratios</vt:lpstr>
      <vt:lpstr>Resumen Balance</vt:lpstr>
      <vt:lpstr>Resumen Ratios</vt:lpstr>
      <vt:lpstr>ACTIVOr1</vt:lpstr>
      <vt:lpstr>añobalance</vt:lpstr>
      <vt:lpstr>arribaa2</vt:lpstr>
      <vt:lpstr>ARRIBAAR</vt:lpstr>
      <vt:lpstr>arribaDATOS</vt:lpstr>
      <vt:lpstr>arribaR1</vt:lpstr>
      <vt:lpstr>arribaR2</vt:lpstr>
      <vt:lpstr>'20Ratios'!Print_Area</vt:lpstr>
      <vt:lpstr>Análisis!Print_Area</vt:lpstr>
      <vt:lpstr>Datos!Print_Area</vt:lpstr>
      <vt:lpstr>'Resumen Ratios'!Print_Area</vt:lpstr>
    </vt:vector>
  </TitlesOfParts>
  <Company>e.ditor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Análisis Fácil de Balances 2020</dc:title>
  <dc:subject>PE169GUV12</dc:subject>
  <dc:creator>e.ditor consulting y sus autores</dc:creator>
  <cp:lastModifiedBy>FTA CONSULTORES</cp:lastModifiedBy>
  <cp:revision>31</cp:revision>
  <cp:lastPrinted>2019-03-28T17:06:36Z</cp:lastPrinted>
  <dcterms:created xsi:type="dcterms:W3CDTF">2007-10-12T15:08:44Z</dcterms:created>
  <dcterms:modified xsi:type="dcterms:W3CDTF">2023-11-10T15:37:07Z</dcterms:modified>
  <cp:version>12</cp:version>
</cp:coreProperties>
</file>